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OneDrive\Área de Trabalho\AURORA DO PARÁ\PREFEITURA\TOMADA DE PREÇO\DOCUMENTOS RHAYKÁ\"/>
    </mc:Choice>
  </mc:AlternateContent>
  <xr:revisionPtr revIDLastSave="0" documentId="8_{CCFDA8CE-B88A-4AB8-86C9-086C35ABE8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 ORCA" sheetId="1" r:id="rId1"/>
    <sheet name="CPU" sheetId="6" r:id="rId2"/>
    <sheet name="MEMORIA DE CAL" sheetId="2" r:id="rId3"/>
    <sheet name="BDI" sheetId="5" r:id="rId4"/>
    <sheet name="CRONOGRAMA" sheetId="4" r:id="rId5"/>
  </sheets>
  <externalReferences>
    <externalReference r:id="rId6"/>
  </externalReferences>
  <definedNames>
    <definedName name="_xlnm.Print_Area" localSheetId="4">CRONOGRAMA!$A$1:$I$35</definedName>
    <definedName name="_xlnm.Print_Area" localSheetId="0">'PLANILHA ORCA'!$A$1:$J$90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4" i="6" l="1"/>
  <c r="F632" i="6"/>
  <c r="F629" i="6"/>
  <c r="F628" i="6"/>
  <c r="F627" i="6"/>
  <c r="F626" i="6"/>
  <c r="B609" i="6"/>
  <c r="F619" i="6"/>
  <c r="F618" i="6"/>
  <c r="F617" i="6"/>
  <c r="F616" i="6"/>
  <c r="F615" i="6"/>
  <c r="F614" i="6"/>
  <c r="F613" i="6"/>
  <c r="F612" i="6"/>
  <c r="F611" i="6"/>
  <c r="F610" i="6"/>
  <c r="F604" i="6"/>
  <c r="F603" i="6"/>
  <c r="F602" i="6"/>
  <c r="F601" i="6"/>
  <c r="F600" i="6"/>
  <c r="F599" i="6"/>
  <c r="F598" i="6"/>
  <c r="F597" i="6"/>
  <c r="F596" i="6"/>
  <c r="F595" i="6"/>
  <c r="B594" i="6"/>
  <c r="B579" i="6"/>
  <c r="F589" i="6"/>
  <c r="F588" i="6"/>
  <c r="F587" i="6"/>
  <c r="F586" i="6"/>
  <c r="F585" i="6"/>
  <c r="F584" i="6"/>
  <c r="F583" i="6"/>
  <c r="F582" i="6"/>
  <c r="F581" i="6"/>
  <c r="F580" i="6"/>
  <c r="B564" i="6"/>
  <c r="F574" i="6"/>
  <c r="F573" i="6"/>
  <c r="F572" i="6"/>
  <c r="F571" i="6"/>
  <c r="F570" i="6"/>
  <c r="F569" i="6"/>
  <c r="F568" i="6"/>
  <c r="F567" i="6"/>
  <c r="F566" i="6"/>
  <c r="F565" i="6"/>
  <c r="B552" i="6"/>
  <c r="F559" i="6"/>
  <c r="F558" i="6"/>
  <c r="F557" i="6"/>
  <c r="F556" i="6"/>
  <c r="F555" i="6"/>
  <c r="F554" i="6"/>
  <c r="F553" i="6"/>
  <c r="B537" i="6"/>
  <c r="F547" i="6"/>
  <c r="F546" i="6"/>
  <c r="F545" i="6"/>
  <c r="F544" i="6"/>
  <c r="F543" i="6"/>
  <c r="F542" i="6"/>
  <c r="F541" i="6"/>
  <c r="F540" i="6"/>
  <c r="F539" i="6"/>
  <c r="F538" i="6"/>
  <c r="B522" i="6"/>
  <c r="F532" i="6"/>
  <c r="F531" i="6"/>
  <c r="F530" i="6"/>
  <c r="F529" i="6"/>
  <c r="F528" i="6"/>
  <c r="F527" i="6"/>
  <c r="F526" i="6"/>
  <c r="F525" i="6"/>
  <c r="F524" i="6"/>
  <c r="F523" i="6"/>
  <c r="B510" i="6"/>
  <c r="F517" i="6"/>
  <c r="F516" i="6"/>
  <c r="F515" i="6"/>
  <c r="F514" i="6"/>
  <c r="F513" i="6"/>
  <c r="F512" i="6"/>
  <c r="F511" i="6"/>
  <c r="F498" i="6"/>
  <c r="F505" i="6"/>
  <c r="F504" i="6"/>
  <c r="B495" i="6"/>
  <c r="F503" i="6"/>
  <c r="F502" i="6"/>
  <c r="F501" i="6"/>
  <c r="F500" i="6"/>
  <c r="F508" i="6" s="1"/>
  <c r="F499" i="6"/>
  <c r="F497" i="6"/>
  <c r="F496" i="6"/>
  <c r="F491" i="6"/>
  <c r="B483" i="6"/>
  <c r="F490" i="6"/>
  <c r="F489" i="6"/>
  <c r="F488" i="6"/>
  <c r="F487" i="6"/>
  <c r="F486" i="6"/>
  <c r="F485" i="6"/>
  <c r="F484" i="6"/>
  <c r="B471" i="6"/>
  <c r="F478" i="6"/>
  <c r="F477" i="6"/>
  <c r="F476" i="6"/>
  <c r="F475" i="6"/>
  <c r="F474" i="6"/>
  <c r="F473" i="6"/>
  <c r="F472" i="6"/>
  <c r="B459" i="6"/>
  <c r="F466" i="6"/>
  <c r="F465" i="6"/>
  <c r="F464" i="6"/>
  <c r="F463" i="6"/>
  <c r="F462" i="6"/>
  <c r="F461" i="6"/>
  <c r="F460" i="6"/>
  <c r="B447" i="6"/>
  <c r="F454" i="6"/>
  <c r="F453" i="6"/>
  <c r="F452" i="6"/>
  <c r="F451" i="6"/>
  <c r="F450" i="6"/>
  <c r="F449" i="6"/>
  <c r="F448" i="6"/>
  <c r="B423" i="6"/>
  <c r="B435" i="6"/>
  <c r="F442" i="6"/>
  <c r="F441" i="6"/>
  <c r="F440" i="6"/>
  <c r="F439" i="6"/>
  <c r="F438" i="6"/>
  <c r="F437" i="6"/>
  <c r="F436" i="6"/>
  <c r="F430" i="6"/>
  <c r="F429" i="6"/>
  <c r="F428" i="6"/>
  <c r="F427" i="6"/>
  <c r="F426" i="6"/>
  <c r="F425" i="6"/>
  <c r="F424" i="6"/>
  <c r="B411" i="6"/>
  <c r="F418" i="6"/>
  <c r="F417" i="6"/>
  <c r="F416" i="6"/>
  <c r="F415" i="6"/>
  <c r="F414" i="6"/>
  <c r="F413" i="6"/>
  <c r="F412" i="6"/>
  <c r="B399" i="6"/>
  <c r="F406" i="6"/>
  <c r="F405" i="6"/>
  <c r="F404" i="6"/>
  <c r="F403" i="6"/>
  <c r="F402" i="6"/>
  <c r="F401" i="6"/>
  <c r="F400" i="6"/>
  <c r="B387" i="6"/>
  <c r="F394" i="6"/>
  <c r="F393" i="6"/>
  <c r="F392" i="6"/>
  <c r="F391" i="6"/>
  <c r="F390" i="6"/>
  <c r="F389" i="6"/>
  <c r="F388" i="6"/>
  <c r="F382" i="6"/>
  <c r="F381" i="6"/>
  <c r="B375" i="6"/>
  <c r="F380" i="6"/>
  <c r="F379" i="6"/>
  <c r="F378" i="6"/>
  <c r="F377" i="6"/>
  <c r="F376" i="6"/>
  <c r="B363" i="6"/>
  <c r="F368" i="6"/>
  <c r="F367" i="6"/>
  <c r="F366" i="6"/>
  <c r="F365" i="6"/>
  <c r="F364" i="6"/>
  <c r="B351" i="6"/>
  <c r="F356" i="6"/>
  <c r="F355" i="6"/>
  <c r="F354" i="6"/>
  <c r="F353" i="6"/>
  <c r="F352" i="6"/>
  <c r="F341" i="6"/>
  <c r="F342" i="6"/>
  <c r="F343" i="6"/>
  <c r="F344" i="6"/>
  <c r="F340" i="6"/>
  <c r="B339" i="6"/>
  <c r="F329" i="6"/>
  <c r="F330" i="6"/>
  <c r="F331" i="6"/>
  <c r="F332" i="6"/>
  <c r="F328" i="6"/>
  <c r="B327" i="6"/>
  <c r="F320" i="6"/>
  <c r="F317" i="6"/>
  <c r="F318" i="6"/>
  <c r="F319" i="6"/>
  <c r="F323" i="6"/>
  <c r="B315" i="6"/>
  <c r="F305" i="6"/>
  <c r="F306" i="6"/>
  <c r="F307" i="6"/>
  <c r="F304" i="6"/>
  <c r="B303" i="6"/>
  <c r="F293" i="6"/>
  <c r="F294" i="6"/>
  <c r="F295" i="6"/>
  <c r="F296" i="6"/>
  <c r="F297" i="6"/>
  <c r="F298" i="6"/>
  <c r="F299" i="6"/>
  <c r="F292" i="6"/>
  <c r="B291" i="6"/>
  <c r="B279" i="6"/>
  <c r="F284" i="6"/>
  <c r="F283" i="6"/>
  <c r="F282" i="6"/>
  <c r="F281" i="6"/>
  <c r="B267" i="6"/>
  <c r="F272" i="6"/>
  <c r="F271" i="6"/>
  <c r="F270" i="6"/>
  <c r="F269" i="6"/>
  <c r="F268" i="6"/>
  <c r="B255" i="6"/>
  <c r="F260" i="6"/>
  <c r="F259" i="6"/>
  <c r="F258" i="6"/>
  <c r="F257" i="6"/>
  <c r="F256" i="6"/>
  <c r="B243" i="6"/>
  <c r="B231" i="6"/>
  <c r="F248" i="6"/>
  <c r="F247" i="6"/>
  <c r="F246" i="6"/>
  <c r="F245" i="6"/>
  <c r="F253" i="6" s="1"/>
  <c r="F244" i="6"/>
  <c r="F236" i="6"/>
  <c r="F235" i="6"/>
  <c r="F234" i="6"/>
  <c r="F233" i="6"/>
  <c r="F232" i="6"/>
  <c r="B219" i="6"/>
  <c r="F224" i="6"/>
  <c r="F223" i="6"/>
  <c r="F222" i="6"/>
  <c r="F221" i="6"/>
  <c r="F220" i="6"/>
  <c r="B207" i="6"/>
  <c r="F212" i="6"/>
  <c r="F211" i="6"/>
  <c r="F210" i="6"/>
  <c r="F209" i="6"/>
  <c r="F208" i="6"/>
  <c r="F198" i="6"/>
  <c r="F199" i="6"/>
  <c r="F200" i="6"/>
  <c r="F197" i="6"/>
  <c r="F196" i="6"/>
  <c r="B195" i="6"/>
  <c r="B183" i="6"/>
  <c r="F185" i="6"/>
  <c r="F184" i="6"/>
  <c r="F175" i="6"/>
  <c r="F176" i="6"/>
  <c r="F177" i="6"/>
  <c r="B171" i="6"/>
  <c r="F174" i="6"/>
  <c r="F173" i="6"/>
  <c r="F172" i="6"/>
  <c r="F162" i="6"/>
  <c r="F161" i="6"/>
  <c r="B159" i="6"/>
  <c r="F160" i="6"/>
  <c r="F148" i="6"/>
  <c r="F150" i="6"/>
  <c r="F153" i="6"/>
  <c r="B147" i="6"/>
  <c r="F151" i="6"/>
  <c r="B135" i="6"/>
  <c r="F139" i="6"/>
  <c r="F138" i="6"/>
  <c r="F137" i="6"/>
  <c r="F136" i="6"/>
  <c r="B123" i="6"/>
  <c r="F127" i="6"/>
  <c r="F126" i="6"/>
  <c r="F125" i="6"/>
  <c r="F124" i="6"/>
  <c r="B111" i="6"/>
  <c r="F115" i="6"/>
  <c r="F114" i="6"/>
  <c r="F113" i="6"/>
  <c r="F112" i="6"/>
  <c r="B45" i="6"/>
  <c r="B99" i="6"/>
  <c r="F103" i="6"/>
  <c r="F102" i="6"/>
  <c r="F101" i="6"/>
  <c r="F100" i="6"/>
  <c r="F91" i="6"/>
  <c r="B87" i="6"/>
  <c r="F90" i="6"/>
  <c r="F89" i="6"/>
  <c r="F88" i="6"/>
  <c r="B75" i="6"/>
  <c r="F78" i="6"/>
  <c r="F77" i="6"/>
  <c r="F76" i="6"/>
  <c r="F65" i="6"/>
  <c r="F66" i="6"/>
  <c r="F64" i="6"/>
  <c r="B63" i="6"/>
  <c r="B51" i="6"/>
  <c r="F53" i="6"/>
  <c r="F52" i="6"/>
  <c r="F46" i="6"/>
  <c r="F49" i="6" s="1"/>
  <c r="B39" i="6"/>
  <c r="F40" i="6"/>
  <c r="F43" i="6" s="1"/>
  <c r="B27" i="6"/>
  <c r="F34" i="6"/>
  <c r="F33" i="6"/>
  <c r="F32" i="6"/>
  <c r="F31" i="6"/>
  <c r="F30" i="6"/>
  <c r="F29" i="6"/>
  <c r="F28" i="6"/>
  <c r="F16" i="6"/>
  <c r="B15" i="6"/>
  <c r="F22" i="6"/>
  <c r="F21" i="6"/>
  <c r="F20" i="6"/>
  <c r="F19" i="6"/>
  <c r="F18" i="6"/>
  <c r="F17" i="6"/>
  <c r="F5" i="6"/>
  <c r="F6" i="6"/>
  <c r="F7" i="6"/>
  <c r="F8" i="6"/>
  <c r="F9" i="6"/>
  <c r="F10" i="6"/>
  <c r="F11" i="6"/>
  <c r="F12" i="6"/>
  <c r="F4" i="6"/>
  <c r="B3" i="6"/>
  <c r="F76" i="1"/>
  <c r="F75" i="1"/>
  <c r="F67" i="1"/>
  <c r="F64" i="1"/>
  <c r="C240" i="2"/>
  <c r="C227" i="2"/>
  <c r="C229" i="2" s="1"/>
  <c r="C223" i="2"/>
  <c r="F44" i="1"/>
  <c r="D122" i="2"/>
  <c r="D124" i="2" s="1"/>
  <c r="C95" i="2"/>
  <c r="C42" i="2"/>
  <c r="C60" i="2" s="1"/>
  <c r="C244" i="2" l="1"/>
  <c r="F157" i="6"/>
  <c r="F577" i="6"/>
  <c r="F550" i="6"/>
  <c r="F535" i="6"/>
  <c r="F520" i="6"/>
  <c r="F265" i="6"/>
  <c r="F349" i="6"/>
  <c r="F229" i="6"/>
  <c r="F373" i="6"/>
  <c r="F385" i="6"/>
  <c r="F481" i="6"/>
  <c r="F493" i="6"/>
  <c r="F121" i="6"/>
  <c r="F193" i="6"/>
  <c r="F205" i="6"/>
  <c r="F313" i="6"/>
  <c r="F337" i="6"/>
  <c r="F169" i="6"/>
  <c r="F469" i="6"/>
  <c r="F457" i="6"/>
  <c r="F445" i="6"/>
  <c r="F433" i="6"/>
  <c r="F421" i="6"/>
  <c r="F409" i="6"/>
  <c r="F397" i="6"/>
  <c r="F289" i="6"/>
  <c r="F277" i="6"/>
  <c r="F133" i="6"/>
  <c r="F13" i="6"/>
  <c r="F97" i="6"/>
  <c r="F37" i="6"/>
  <c r="F73" i="6"/>
  <c r="F109" i="6"/>
  <c r="F85" i="6"/>
  <c r="F61" i="6"/>
  <c r="C180" i="2"/>
  <c r="C77" i="2"/>
  <c r="D114" i="2"/>
  <c r="C64" i="2"/>
  <c r="C67" i="2" s="1"/>
  <c r="C191" i="2"/>
  <c r="F49" i="1" s="1"/>
  <c r="B90" i="2"/>
  <c r="A90" i="2"/>
  <c r="C96" i="2"/>
  <c r="F26" i="1" s="1"/>
  <c r="C88" i="2"/>
  <c r="C46" i="2" l="1"/>
  <c r="C49" i="2" s="1"/>
  <c r="C55" i="2" s="1"/>
  <c r="F20" i="1"/>
  <c r="C209" i="2" l="1"/>
  <c r="F52" i="1" s="1"/>
  <c r="B205" i="2"/>
  <c r="A205" i="2"/>
  <c r="C31" i="4" l="1"/>
  <c r="B31" i="4"/>
  <c r="C29" i="4"/>
  <c r="B29" i="4"/>
  <c r="C27" i="4"/>
  <c r="B27" i="4"/>
  <c r="C25" i="4"/>
  <c r="B25" i="4"/>
  <c r="C23" i="4"/>
  <c r="B23" i="4"/>
  <c r="C21" i="4"/>
  <c r="B21" i="4"/>
  <c r="C19" i="4"/>
  <c r="B19" i="4"/>
  <c r="C17" i="4"/>
  <c r="B17" i="4"/>
  <c r="C15" i="4"/>
  <c r="B15" i="4"/>
  <c r="C13" i="4"/>
  <c r="B13" i="4"/>
  <c r="C11" i="4"/>
  <c r="B11" i="4"/>
  <c r="C9" i="4"/>
  <c r="B9" i="4"/>
  <c r="C7" i="4"/>
  <c r="B7" i="4"/>
  <c r="F39" i="1"/>
  <c r="C256" i="2"/>
  <c r="B254" i="2"/>
  <c r="A254" i="2"/>
  <c r="B261" i="2"/>
  <c r="A261" i="2"/>
  <c r="C246" i="2"/>
  <c r="C237" i="2"/>
  <c r="C219" i="2"/>
  <c r="C236" i="2" s="1"/>
  <c r="B171" i="2"/>
  <c r="A171" i="2"/>
  <c r="D120" i="2"/>
  <c r="D116" i="2"/>
  <c r="D127" i="2" l="1"/>
  <c r="C173" i="2" s="1"/>
  <c r="C176" i="2" s="1"/>
  <c r="F33" i="1"/>
  <c r="C27" i="2"/>
  <c r="F86" i="1"/>
  <c r="C101" i="2"/>
  <c r="C257" i="2" s="1"/>
  <c r="C258" i="2" s="1"/>
  <c r="F60" i="1" s="1"/>
  <c r="C100" i="2"/>
  <c r="C109" i="2"/>
  <c r="C110" i="2" s="1"/>
  <c r="C242" i="2"/>
  <c r="C225" i="2"/>
  <c r="C203" i="2"/>
  <c r="F51" i="1" s="1"/>
  <c r="B199" i="2"/>
  <c r="A199" i="2"/>
  <c r="C197" i="2"/>
  <c r="F50" i="1" s="1"/>
  <c r="B193" i="2"/>
  <c r="A193" i="2"/>
  <c r="B187" i="2"/>
  <c r="A187" i="2"/>
  <c r="B164" i="2"/>
  <c r="A164" i="2"/>
  <c r="B147" i="2"/>
  <c r="A147" i="2"/>
  <c r="C138" i="2"/>
  <c r="C144" i="2" s="1"/>
  <c r="C137" i="2"/>
  <c r="C143" i="2" s="1"/>
  <c r="B105" i="2"/>
  <c r="A105" i="2"/>
  <c r="A98" i="2"/>
  <c r="B98" i="2"/>
  <c r="B112" i="2"/>
  <c r="A112" i="2"/>
  <c r="F30" i="1" l="1"/>
  <c r="F47" i="1"/>
  <c r="C102" i="2"/>
  <c r="C103" i="2" s="1"/>
  <c r="F25" i="1"/>
  <c r="B82" i="2"/>
  <c r="A82" i="2"/>
  <c r="B75" i="2"/>
  <c r="A75" i="2"/>
  <c r="C72" i="2"/>
  <c r="B69" i="2"/>
  <c r="A69" i="2"/>
  <c r="C35" i="2"/>
  <c r="C71" i="2" s="1"/>
  <c r="B39" i="2"/>
  <c r="A39" i="2"/>
  <c r="C21" i="2"/>
  <c r="F29" i="1" l="1"/>
  <c r="C73" i="2"/>
  <c r="F21" i="1" s="1"/>
  <c r="C221" i="2" l="1"/>
  <c r="C238" i="2"/>
  <c r="C249" i="2" s="1"/>
  <c r="C250" i="2" s="1"/>
  <c r="F59" i="1" s="1"/>
  <c r="J22" i="5"/>
  <c r="J16" i="5"/>
  <c r="J10" i="5"/>
  <c r="A4" i="5"/>
  <c r="B234" i="2"/>
  <c r="A234" i="2"/>
  <c r="B217" i="2"/>
  <c r="A217" i="2"/>
  <c r="F55" i="1"/>
  <c r="B212" i="2"/>
  <c r="A212" i="2"/>
  <c r="B178" i="2"/>
  <c r="A178" i="2"/>
  <c r="C169" i="2"/>
  <c r="C182" i="2" s="1"/>
  <c r="C160" i="2"/>
  <c r="F42" i="1" s="1"/>
  <c r="B155" i="2"/>
  <c r="A155" i="2"/>
  <c r="C145" i="2"/>
  <c r="F38" i="1" s="1"/>
  <c r="B141" i="2"/>
  <c r="A141" i="2"/>
  <c r="C139" i="2"/>
  <c r="F37" i="1" s="1"/>
  <c r="B135" i="2"/>
  <c r="A135" i="2"/>
  <c r="C133" i="2"/>
  <c r="F36" i="1" s="1"/>
  <c r="A129" i="2"/>
  <c r="B129" i="2"/>
  <c r="C231" i="2" l="1"/>
  <c r="C232" i="2" s="1"/>
  <c r="F58" i="1" s="1"/>
  <c r="C183" i="2"/>
  <c r="F48" i="1" s="1"/>
  <c r="F19" i="1"/>
  <c r="F18" i="1"/>
  <c r="F43" i="1"/>
  <c r="J25" i="5"/>
  <c r="C80" i="2"/>
  <c r="F24" i="1" s="1"/>
  <c r="B57" i="2"/>
  <c r="A57" i="2"/>
  <c r="B53" i="2"/>
  <c r="A53" i="2"/>
  <c r="B33" i="2"/>
  <c r="A33" i="2"/>
  <c r="C29" i="2"/>
  <c r="F14" i="1" s="1"/>
  <c r="A25" i="2"/>
  <c r="B25" i="2"/>
  <c r="C17" i="2"/>
  <c r="C23" i="2" s="1"/>
  <c r="F13" i="1" s="1"/>
  <c r="B13" i="2"/>
  <c r="A13" i="2"/>
  <c r="C11" i="2"/>
  <c r="F12" i="1" s="1"/>
  <c r="B7" i="2"/>
  <c r="A7" i="2"/>
  <c r="C4" i="5" l="1"/>
  <c r="G5" i="1"/>
  <c r="C37" i="2"/>
  <c r="F17" i="1" s="1"/>
  <c r="H44" i="1" l="1"/>
  <c r="I44" i="1" s="1"/>
  <c r="H13" i="1"/>
  <c r="H83" i="1"/>
  <c r="I83" i="1" s="1"/>
  <c r="H29" i="1"/>
  <c r="I29" i="1" s="1"/>
  <c r="H51" i="1"/>
  <c r="I51" i="1" s="1"/>
  <c r="H19" i="1"/>
  <c r="K67" i="1"/>
  <c r="H12" i="1"/>
  <c r="H66" i="1"/>
  <c r="I66" i="1" s="1"/>
  <c r="H67" i="1"/>
  <c r="I67" i="1" s="1"/>
  <c r="H60" i="1"/>
  <c r="I60" i="1" s="1"/>
  <c r="H18" i="1"/>
  <c r="I18" i="1" s="1"/>
  <c r="H30" i="1"/>
  <c r="I30" i="1" s="1"/>
  <c r="H68" i="1"/>
  <c r="I68" i="1" s="1"/>
  <c r="H69" i="1"/>
  <c r="I69" i="1" s="1"/>
  <c r="H52" i="1"/>
  <c r="I52" i="1" s="1"/>
  <c r="H47" i="1"/>
  <c r="I47" i="1" s="1"/>
  <c r="H39" i="1"/>
  <c r="I39" i="1" s="1"/>
  <c r="H78" i="1"/>
  <c r="H82" i="1"/>
  <c r="I82" i="1" s="1"/>
  <c r="H21" i="1"/>
  <c r="I21" i="1" s="1"/>
  <c r="H50" i="1"/>
  <c r="I50" i="1" s="1"/>
  <c r="H26" i="1"/>
  <c r="I26" i="1" s="1"/>
  <c r="C3" i="4"/>
  <c r="I28" i="1" l="1"/>
  <c r="D13" i="4" s="1"/>
  <c r="G14" i="4" s="1"/>
  <c r="F14" i="4"/>
  <c r="H81" i="1"/>
  <c r="I81" i="1" s="1"/>
  <c r="H86" i="1"/>
  <c r="I86" i="1" s="1"/>
  <c r="I85" i="1" s="1"/>
  <c r="H80" i="1"/>
  <c r="I80" i="1" s="1"/>
  <c r="I78" i="1"/>
  <c r="H70" i="1"/>
  <c r="I70" i="1" s="1"/>
  <c r="H64" i="1"/>
  <c r="I64" i="1" s="1"/>
  <c r="H65" i="1"/>
  <c r="I65" i="1" s="1"/>
  <c r="H77" i="1"/>
  <c r="I77" i="1" s="1"/>
  <c r="H71" i="1"/>
  <c r="I71" i="1" s="1"/>
  <c r="H63" i="1"/>
  <c r="I63" i="1" s="1"/>
  <c r="H58" i="1"/>
  <c r="I58" i="1" s="1"/>
  <c r="H76" i="1"/>
  <c r="I76" i="1" s="1"/>
  <c r="H72" i="1"/>
  <c r="I72" i="1" s="1"/>
  <c r="H59" i="1"/>
  <c r="I59" i="1" s="1"/>
  <c r="H79" i="1"/>
  <c r="I79" i="1" s="1"/>
  <c r="H75" i="1"/>
  <c r="I75" i="1" s="1"/>
  <c r="H55" i="1"/>
  <c r="I55" i="1" s="1"/>
  <c r="I54" i="1" s="1"/>
  <c r="H48" i="1"/>
  <c r="I48" i="1" s="1"/>
  <c r="H38" i="1"/>
  <c r="I38" i="1" s="1"/>
  <c r="H43" i="1"/>
  <c r="I43" i="1" s="1"/>
  <c r="H49" i="1"/>
  <c r="I49" i="1" s="1"/>
  <c r="H36" i="1"/>
  <c r="I36" i="1" s="1"/>
  <c r="H37" i="1"/>
  <c r="I37" i="1" s="1"/>
  <c r="H25" i="1"/>
  <c r="I25" i="1" s="1"/>
  <c r="H42" i="1"/>
  <c r="I42" i="1" s="1"/>
  <c r="H14" i="1"/>
  <c r="I14" i="1" s="1"/>
  <c r="I19" i="1"/>
  <c r="I12" i="1"/>
  <c r="I11" i="1" s="1"/>
  <c r="H17" i="1"/>
  <c r="I17" i="1" s="1"/>
  <c r="I13" i="1"/>
  <c r="H33" i="1"/>
  <c r="I33" i="1" s="1"/>
  <c r="H24" i="1"/>
  <c r="I24" i="1" s="1"/>
  <c r="I23" i="1" s="1"/>
  <c r="H20" i="1"/>
  <c r="I57" i="1" l="1"/>
  <c r="H14" i="4"/>
  <c r="I74" i="1"/>
  <c r="I35" i="1"/>
  <c r="D17" i="4" s="1"/>
  <c r="G18" i="4" s="1"/>
  <c r="I46" i="1"/>
  <c r="I62" i="1"/>
  <c r="I41" i="1"/>
  <c r="D19" i="4" s="1"/>
  <c r="G20" i="4" s="1"/>
  <c r="I32" i="1"/>
  <c r="D15" i="4" s="1"/>
  <c r="G16" i="4" s="1"/>
  <c r="D25" i="4"/>
  <c r="I26" i="4" s="1"/>
  <c r="D27" i="4"/>
  <c r="D23" i="4"/>
  <c r="I24" i="4" s="1"/>
  <c r="D11" i="4"/>
  <c r="F12" i="4" s="1"/>
  <c r="D29" i="4"/>
  <c r="H30" i="4" s="1"/>
  <c r="I20" i="1"/>
  <c r="I16" i="1" s="1"/>
  <c r="I28" i="4" l="1"/>
  <c r="H28" i="4"/>
  <c r="I88" i="1"/>
  <c r="J44" i="1" s="1"/>
  <c r="D31" i="4"/>
  <c r="I32" i="4" s="1"/>
  <c r="I33" i="4" s="1"/>
  <c r="D9" i="4"/>
  <c r="F10" i="4" s="1"/>
  <c r="D21" i="4"/>
  <c r="D7" i="4"/>
  <c r="F8" i="4" s="1"/>
  <c r="F33" i="4" l="1"/>
  <c r="H22" i="4"/>
  <c r="H33" i="4" s="1"/>
  <c r="G22" i="4"/>
  <c r="G33" i="4" s="1"/>
  <c r="J66" i="1"/>
  <c r="J68" i="1"/>
  <c r="J69" i="1"/>
  <c r="J67" i="1"/>
  <c r="J60" i="1"/>
  <c r="J26" i="1"/>
  <c r="D33" i="4"/>
  <c r="E31" i="4" s="1"/>
  <c r="J83" i="1"/>
  <c r="J52" i="1"/>
  <c r="J47" i="1"/>
  <c r="J82" i="1"/>
  <c r="J39" i="1"/>
  <c r="J38" i="1"/>
  <c r="J37" i="1"/>
  <c r="F34" i="4"/>
  <c r="F35" i="4" l="1"/>
  <c r="G34" i="4"/>
  <c r="J12" i="1"/>
  <c r="J29" i="1"/>
  <c r="J51" i="1"/>
  <c r="J18" i="1"/>
  <c r="J25" i="1"/>
  <c r="J30" i="1"/>
  <c r="J50" i="1"/>
  <c r="J21" i="1"/>
  <c r="E17" i="4"/>
  <c r="E11" i="4"/>
  <c r="E25" i="4"/>
  <c r="E9" i="4"/>
  <c r="E21" i="4"/>
  <c r="E23" i="4"/>
  <c r="E29" i="4"/>
  <c r="E19" i="4"/>
  <c r="E15" i="4"/>
  <c r="E7" i="4"/>
  <c r="E27" i="4"/>
  <c r="E13" i="4"/>
  <c r="J81" i="1"/>
  <c r="J80" i="1"/>
  <c r="J86" i="1"/>
  <c r="J58" i="1"/>
  <c r="J79" i="1"/>
  <c r="J77" i="1"/>
  <c r="J63" i="1"/>
  <c r="J64" i="1"/>
  <c r="J75" i="1"/>
  <c r="J76" i="1"/>
  <c r="J78" i="1"/>
  <c r="J71" i="1"/>
  <c r="J59" i="1"/>
  <c r="J65" i="1"/>
  <c r="J72" i="1"/>
  <c r="J70" i="1"/>
  <c r="J55" i="1"/>
  <c r="J49" i="1"/>
  <c r="J43" i="1"/>
  <c r="J48" i="1"/>
  <c r="J42" i="1"/>
  <c r="J14" i="1"/>
  <c r="J24" i="1"/>
  <c r="J19" i="1"/>
  <c r="J20" i="1"/>
  <c r="J33" i="1"/>
  <c r="J13" i="1"/>
  <c r="J36" i="1"/>
  <c r="J17" i="1"/>
  <c r="G35" i="4" l="1"/>
  <c r="H34" i="4"/>
  <c r="I34" i="4" s="1"/>
  <c r="I35" i="4" s="1"/>
  <c r="E33" i="4"/>
  <c r="H35" i="4" l="1"/>
</calcChain>
</file>

<file path=xl/sharedStrings.xml><?xml version="1.0" encoding="utf-8"?>
<sst xmlns="http://schemas.openxmlformats.org/spreadsheetml/2006/main" count="1427" uniqueCount="524">
  <si>
    <t>PROPOSTA:</t>
  </si>
  <si>
    <t>MUNICÍPIO/UF:</t>
  </si>
  <si>
    <t>AURORA DO PARÁ</t>
  </si>
  <si>
    <t>PROCESSO:</t>
  </si>
  <si>
    <t>RESP. TÉCNICO:</t>
  </si>
  <si>
    <t xml:space="preserve">RHAYKÁ LOPES </t>
  </si>
  <si>
    <t>CONCEDENTE:</t>
  </si>
  <si>
    <t>REGISTRO PROF.:</t>
  </si>
  <si>
    <t>PROPONENTE:</t>
  </si>
  <si>
    <t>PREFEITURA MUNICIPAL DE AURORA DO PARÁ</t>
  </si>
  <si>
    <t>BDI (%):</t>
  </si>
  <si>
    <t>OBJETO:</t>
  </si>
  <si>
    <t>BASE DE DADOS:</t>
  </si>
  <si>
    <t>ENDEREÇO OBRA:</t>
  </si>
  <si>
    <t>REFERÊNCIA</t>
  </si>
  <si>
    <t>CODIGO</t>
  </si>
  <si>
    <t>Item</t>
  </si>
  <si>
    <t>Discriminação</t>
  </si>
  <si>
    <t>Unid.</t>
  </si>
  <si>
    <t>Quant.</t>
  </si>
  <si>
    <t>R$ Unit.S/BDI</t>
  </si>
  <si>
    <t>R$ Unit.C/BDI</t>
  </si>
  <si>
    <t>TOTAL C/ BDI R$</t>
  </si>
  <si>
    <t>%</t>
  </si>
  <si>
    <t>SERVIÇOS PRELIMINARES</t>
  </si>
  <si>
    <t>1.1</t>
  </si>
  <si>
    <t>m²</t>
  </si>
  <si>
    <t>SINAPI</t>
  </si>
  <si>
    <t>TOTAL</t>
  </si>
  <si>
    <t>SECRETARIA DE PLANEJAMENTO URBANO</t>
  </si>
  <si>
    <t>m³</t>
  </si>
  <si>
    <t>COMPRIMENTO</t>
  </si>
  <si>
    <t>LARGURA</t>
  </si>
  <si>
    <t>SEDOP</t>
  </si>
  <si>
    <t>un</t>
  </si>
  <si>
    <t>3.1</t>
  </si>
  <si>
    <t>m</t>
  </si>
  <si>
    <t>VOLUME</t>
  </si>
  <si>
    <t>ITEM</t>
  </si>
  <si>
    <t>DESCRIÇÃO DOS SERVIÇOS</t>
  </si>
  <si>
    <t>VALOR (R$)</t>
  </si>
  <si>
    <t>% ITEM</t>
  </si>
  <si>
    <t>VALORES TOTAIS</t>
  </si>
  <si>
    <t>1.2</t>
  </si>
  <si>
    <t>1.3</t>
  </si>
  <si>
    <t>4.1</t>
  </si>
  <si>
    <t>INSTALAÇÕES ELÉTRICAS</t>
  </si>
  <si>
    <t/>
  </si>
  <si>
    <t>3.2</t>
  </si>
  <si>
    <t>5.1</t>
  </si>
  <si>
    <t>6.1</t>
  </si>
  <si>
    <t>PERIMETRO</t>
  </si>
  <si>
    <t>ALTURA</t>
  </si>
  <si>
    <t>Tapume c/ chapa de madeirit e=10mm (h=2.20m)</t>
  </si>
  <si>
    <t>Locação da obra a trena</t>
  </si>
  <si>
    <t>Placa da obra em chapa galvanizada</t>
  </si>
  <si>
    <t>2.2</t>
  </si>
  <si>
    <t>MOVIMENTO DE TERRA E FUNDAÇÃO</t>
  </si>
  <si>
    <t>Reaterro compactado</t>
  </si>
  <si>
    <t>4.2</t>
  </si>
  <si>
    <t>PAREDES E PAINEIS</t>
  </si>
  <si>
    <t>Alvenaria de vedação de blocos cerâmicos furados na horizontal de 9x19x19cm (espessura 9cm) de paredes com área líquida maior ou igual a 6m² com vãos e argamassa de assentamento com preparo manual</t>
  </si>
  <si>
    <t>6.2</t>
  </si>
  <si>
    <t>6.3</t>
  </si>
  <si>
    <t>COBERTURA</t>
  </si>
  <si>
    <t>Cobertura - telha plan</t>
  </si>
  <si>
    <t>Estrutura em mad. lei p/ telha de barro - pç. Serrada</t>
  </si>
  <si>
    <t>Imunização para madeira</t>
  </si>
  <si>
    <t>ESQUADRIAS</t>
  </si>
  <si>
    <t>Esquadria de alumínio basculante c/vidro e ferragens - Balacim</t>
  </si>
  <si>
    <t>7.1</t>
  </si>
  <si>
    <t>7.2</t>
  </si>
  <si>
    <t>8.1</t>
  </si>
  <si>
    <t>8.3</t>
  </si>
  <si>
    <t>PISOS E REVESTIMENTOS</t>
  </si>
  <si>
    <t>9.1</t>
  </si>
  <si>
    <t>FORRO</t>
  </si>
  <si>
    <t>Forro em réguas de PVC, frisada, para ambientes comerciais, inclusive estrutura de fixação</t>
  </si>
  <si>
    <t>10.1</t>
  </si>
  <si>
    <t>10.2</t>
  </si>
  <si>
    <t>PINTURA</t>
  </si>
  <si>
    <t>11.1</t>
  </si>
  <si>
    <t>11.2</t>
  </si>
  <si>
    <t>11.3</t>
  </si>
  <si>
    <t>11.5</t>
  </si>
  <si>
    <t>11.6</t>
  </si>
  <si>
    <t>11.7</t>
  </si>
  <si>
    <t>Centro de distribuiçao p/ 24 disjuntores (c/ barramento)</t>
  </si>
  <si>
    <t>Ponto de luz / força (c/tubul., cx. e fiaçao) ate 200W</t>
  </si>
  <si>
    <t>Cabo de cobre 4mm2 - 750 V - p/ tomadas de uso geral</t>
  </si>
  <si>
    <t>Tomada 2P+T 20A (s/fiaçao)</t>
  </si>
  <si>
    <t>11.8</t>
  </si>
  <si>
    <t>Ponto de agua (incl. tubos e conexoes)</t>
  </si>
  <si>
    <t>pt</t>
  </si>
  <si>
    <t>Ponto de esgoto (incl. tubos, conexoes,cx. e ralos)</t>
  </si>
  <si>
    <t>Caixa de inspeção em PVC d=300mm</t>
  </si>
  <si>
    <t>INSTALAÇÕES HIDROSSANITÁRIAS E APARELHOS</t>
  </si>
  <si>
    <t>Bacia sifonada c/cx. descarga acoplada c/ assento</t>
  </si>
  <si>
    <t>Lavatorio de louça s/col.c/torn.,sifao e valv.</t>
  </si>
  <si>
    <t>Torneira plastica de 1/2"</t>
  </si>
  <si>
    <t>12.1</t>
  </si>
  <si>
    <t>12.2</t>
  </si>
  <si>
    <t>12.3</t>
  </si>
  <si>
    <t xml:space="preserve">MEMORIA DE CALCULO </t>
  </si>
  <si>
    <t>PREFEITURA DE AURORA DO PARÁ</t>
  </si>
  <si>
    <t>ÁREA</t>
  </si>
  <si>
    <t xml:space="preserve">ÁREA </t>
  </si>
  <si>
    <t>ÁREA TOTAL</t>
  </si>
  <si>
    <t>QUANTIDADE</t>
  </si>
  <si>
    <t xml:space="preserve">m </t>
  </si>
  <si>
    <t>recuperação do telhado, removendo as peças de madeira deterioradas e colocando peças novas redimensionadas para dar mais estabilidade na obra</t>
  </si>
  <si>
    <t>Troca de telhas danificadas por novas.</t>
  </si>
  <si>
    <t>imunizar os pontos criticos nos cantos do telhado , retirar casas de cupim e reziduos de morcego vedar todas as possiveis passagem de invasores.</t>
  </si>
  <si>
    <t xml:space="preserve">LARGURA </t>
  </si>
  <si>
    <t xml:space="preserve">AREA </t>
  </si>
  <si>
    <t>AREA</t>
  </si>
  <si>
    <t>AREA TOTAL</t>
  </si>
  <si>
    <t>VAOS</t>
  </si>
  <si>
    <t>BONIFICAÇÕES DE DESPESAS INDIRETAS - B.D.I</t>
  </si>
  <si>
    <t>A- CUSTOS INDIRETOS</t>
  </si>
  <si>
    <t>Administração Central</t>
  </si>
  <si>
    <t>Despesas Financeiras</t>
  </si>
  <si>
    <t>Seguros + Garantias</t>
  </si>
  <si>
    <t>Risco</t>
  </si>
  <si>
    <t>B - TRIBUTOS</t>
  </si>
  <si>
    <t>B.1 - COFINS</t>
  </si>
  <si>
    <t>B.2 - PIS/PASEP</t>
  </si>
  <si>
    <t>B.3 - ISS</t>
  </si>
  <si>
    <t>CPRB(INSS)</t>
  </si>
  <si>
    <t>C - LUCRO</t>
  </si>
  <si>
    <t>C.1 - Lucro Bruto</t>
  </si>
  <si>
    <t>TOTAL BDI = [ ( 1+ ( AC + S + R + G )(1 +DF)(1+ L)/(1-T) - 1 ] *100</t>
  </si>
  <si>
    <t>ENG. RHAYKA LOPES - CREA PA 1515098273</t>
  </si>
  <si>
    <t>12.4</t>
  </si>
  <si>
    <t>12.8</t>
  </si>
  <si>
    <t>BAIRRO: CENTRO</t>
  </si>
  <si>
    <t>ESTRUTURA EM CONCRETO</t>
  </si>
  <si>
    <t>ESTRUTURA METALICA</t>
  </si>
  <si>
    <t>Desmontagem de estrutura metálica com retirada de solda e corte de peças por meio de lixadeira</t>
  </si>
  <si>
    <t xml:space="preserve">Estrutura metálica p/ cobertura em arco </t>
  </si>
  <si>
    <t>6.4</t>
  </si>
  <si>
    <t>8.4</t>
  </si>
  <si>
    <t>Piso Korodur (incluso execução)</t>
  </si>
  <si>
    <t>8.5</t>
  </si>
  <si>
    <t>Aterro incluindo carga, descarga, transporte e apiloamento</t>
  </si>
  <si>
    <t>Escavação manual ate 1.50m de profundidade - Piso</t>
  </si>
  <si>
    <t>Concreto armado fck=25MPA c/ forma mad. branca (incl. lançamento e adensamento) - Para Pilares Fechamento da Alvenaria</t>
  </si>
  <si>
    <t>substituição de telhas danificadas ou deterioradas</t>
  </si>
  <si>
    <t>Concreto c/ seixo e junta seca e=10cm - Calçada</t>
  </si>
  <si>
    <t>Cobertura - telha de aluminio ondulada e=0,5mm - Substituição de telhas danificadas</t>
  </si>
  <si>
    <t>AREA PALCO</t>
  </si>
  <si>
    <t>AREA ESPAÇO AGRICULTOR</t>
  </si>
  <si>
    <t>AREA 01</t>
  </si>
  <si>
    <t>AREA 02</t>
  </si>
  <si>
    <t>Lâmpada vapor de merc. 400W</t>
  </si>
  <si>
    <t>Holofote - 300W (Cônico) - FACHADA</t>
  </si>
  <si>
    <t>Reservatório em polietileno de 500 L</t>
  </si>
  <si>
    <t>Forro em réguas de PVC, frisada, para ambientes comerciais, inclusive estrutura de fixação - UTILIZAÇÃO NA FACHADA</t>
  </si>
  <si>
    <t>Escavação manual ate 1.50m de profundidade - P/ baldrame alvenariais</t>
  </si>
  <si>
    <t>VOLUME TOTAL</t>
  </si>
  <si>
    <t>Baldrame em conc.simples c/seixo incl.forma mad.br. - P/ alvenarias</t>
  </si>
  <si>
    <t xml:space="preserve">Azulejo branco assentado a prumo no traço 1:5:1 - Parede </t>
  </si>
  <si>
    <t>Reboco com argamassa 1:6:Adit. Plast</t>
  </si>
  <si>
    <t>8.2</t>
  </si>
  <si>
    <t>2 demão</t>
  </si>
  <si>
    <t>Fossa septica conc.arm.d=1,60m p=2,75m cap=40 pessoas</t>
  </si>
  <si>
    <t>Pintura anticorrosiva</t>
  </si>
  <si>
    <t>2.1</t>
  </si>
  <si>
    <t>2.3</t>
  </si>
  <si>
    <t>2.4</t>
  </si>
  <si>
    <t>2.5</t>
  </si>
  <si>
    <t>13.1</t>
  </si>
  <si>
    <t>DIVERSOS</t>
  </si>
  <si>
    <t>Pintura de estrutura metalica</t>
  </si>
  <si>
    <t>Pia 01 cuba em aço inox c/torn.,sifao e valv.(1,50m)</t>
  </si>
  <si>
    <t>Peitoril em marmore branco e=2cm</t>
  </si>
  <si>
    <t>8.6</t>
  </si>
  <si>
    <t>1 mês</t>
  </si>
  <si>
    <t>2 mês</t>
  </si>
  <si>
    <t>3 mês</t>
  </si>
  <si>
    <t>ACUMULADOS</t>
  </si>
  <si>
    <t xml:space="preserve">DOIS BLOCOS </t>
  </si>
  <si>
    <t>3.3</t>
  </si>
  <si>
    <t>Concreto armado fck=25MPA c/ forma mad. branca (incl. lançamento e adensamento) - Para Pilares Box Feirantes</t>
  </si>
  <si>
    <t>2 faces</t>
  </si>
  <si>
    <t xml:space="preserve">Lajota ceramica - (Padrão Médio) - banheiros e box </t>
  </si>
  <si>
    <t>11.4</t>
  </si>
  <si>
    <t>Eletroduto PVC Rígido de 3/4"</t>
  </si>
  <si>
    <t>11.9</t>
  </si>
  <si>
    <t>11.10</t>
  </si>
  <si>
    <t>und</t>
  </si>
  <si>
    <t>Porta mad. compens. c/ caix. Simples - Banheiros</t>
  </si>
  <si>
    <t>PVA externa c/ massa sem liq. Preparador (2 demão)</t>
  </si>
  <si>
    <t>PVA interna c/ massa acrilica sem selador (2 demão)</t>
  </si>
  <si>
    <t>Cabo de cobre 6mm2 - 750 V</t>
  </si>
  <si>
    <t xml:space="preserve">PLANILHA ORÇAMENTÁRIA </t>
  </si>
  <si>
    <t>7.4</t>
  </si>
  <si>
    <t>Concreto armado fck=25MPA c/ forma mad. branca (incl. lançamento e adensamento) - Para cinta de amarração</t>
  </si>
  <si>
    <t>Portão de ferro 1/2" c/ ferragens (incl. pint. anti-corrosiva)</t>
  </si>
  <si>
    <t>02 demão</t>
  </si>
  <si>
    <t>Caixa plástica 4"x2"</t>
  </si>
  <si>
    <t>Troca de 45% da estrutura metalica</t>
  </si>
  <si>
    <t>Lâmpada fluorescente 15W</t>
  </si>
  <si>
    <t>12.5</t>
  </si>
  <si>
    <t>12.6</t>
  </si>
  <si>
    <t>12.7</t>
  </si>
  <si>
    <t>12.9</t>
  </si>
  <si>
    <t>4 mês</t>
  </si>
  <si>
    <t>CRONOGRAMA - PRAZO 4 MESES</t>
  </si>
  <si>
    <t>M²</t>
  </si>
  <si>
    <t>D00019</t>
  </si>
  <si>
    <t>D00034</t>
  </si>
  <si>
    <t>P00017</t>
  </si>
  <si>
    <t>D00281</t>
  </si>
  <si>
    <t xml:space="preserve">D00082 </t>
  </si>
  <si>
    <t>P00019</t>
  </si>
  <si>
    <t xml:space="preserve">Régua 3"x1" 4 m apar. </t>
  </si>
  <si>
    <t xml:space="preserve">Chapa de fo go no 26 (1,00x2,00m) </t>
  </si>
  <si>
    <t>Tinta anti-ferruginosa</t>
  </si>
  <si>
    <t xml:space="preserve">Pernamanca 3" x 2" 4 m - madeira branca </t>
  </si>
  <si>
    <t xml:space="preserve">Prego 2"x11 </t>
  </si>
  <si>
    <t xml:space="preserve"> Tinta esmalte</t>
  </si>
  <si>
    <t>CARPINTEIRO COM ENCARGOS COMPLEMENTARES</t>
  </si>
  <si>
    <t xml:space="preserve"> PINTOR COM ENCARGOS COMPLEMENTARES</t>
  </si>
  <si>
    <t xml:space="preserve"> SERVENTE COM ENCARGOS COMPLEMENTARES</t>
  </si>
  <si>
    <t>DZ</t>
  </si>
  <si>
    <t>Dz</t>
  </si>
  <si>
    <t>Ch</t>
  </si>
  <si>
    <t>Gl</t>
  </si>
  <si>
    <t>KG</t>
  </si>
  <si>
    <t>GL</t>
  </si>
  <si>
    <t>H</t>
  </si>
  <si>
    <t>PLANILHA DE CPU - COMPOSIÇÃO DE PREÇO UNITÁRIO</t>
  </si>
  <si>
    <t>Prego 2 1/2"x10</t>
  </si>
  <si>
    <t>Arame recozido No. 18</t>
  </si>
  <si>
    <t>Tábua de madeira branca 4m</t>
  </si>
  <si>
    <t>Pernamanca 3" x 2" 4 m - madeira branca</t>
  </si>
  <si>
    <t xml:space="preserve">Linha de nylon no. 80 </t>
  </si>
  <si>
    <t xml:space="preserve"> CARPINTEIRO COM ENCARGOS COMPLEMENTARES </t>
  </si>
  <si>
    <t>SERVENTE COM ENCARGOS COMPLEMENTARES</t>
  </si>
  <si>
    <t xml:space="preserve">D00081 </t>
  </si>
  <si>
    <t xml:space="preserve"> D00043</t>
  </si>
  <si>
    <t xml:space="preserve">D00016 </t>
  </si>
  <si>
    <t>D00238</t>
  </si>
  <si>
    <t xml:space="preserve">Dz </t>
  </si>
  <si>
    <t xml:space="preserve">Rl </t>
  </si>
  <si>
    <t xml:space="preserve">H </t>
  </si>
  <si>
    <t>Compensado e=10mm</t>
  </si>
  <si>
    <t xml:space="preserve">Prego 2 1/2"x10 </t>
  </si>
  <si>
    <t>Cal virgem</t>
  </si>
  <si>
    <t xml:space="preserve">CARPINTEIRO COM ENCARGOS COMPLEMENTARES </t>
  </si>
  <si>
    <t xml:space="preserve">SERVENTE COM ENCARGOS COMPLEMENTARES </t>
  </si>
  <si>
    <t>D00105</t>
  </si>
  <si>
    <t xml:space="preserve">D00281 </t>
  </si>
  <si>
    <t>P00011</t>
  </si>
  <si>
    <t>M2</t>
  </si>
  <si>
    <t>M³</t>
  </si>
  <si>
    <t>M00006</t>
  </si>
  <si>
    <t>Compactador de solo CM-13</t>
  </si>
  <si>
    <t>Hp</t>
  </si>
  <si>
    <t xml:space="preserve">Forma c/ madeira branca </t>
  </si>
  <si>
    <t>Desforma</t>
  </si>
  <si>
    <t>Concreto c/ seixo Fck= 20 MPA (incl. lançamento e adensamento)</t>
  </si>
  <si>
    <t xml:space="preserve">M2 </t>
  </si>
  <si>
    <t xml:space="preserve">M3 </t>
  </si>
  <si>
    <t>Aterro arenoso</t>
  </si>
  <si>
    <t xml:space="preserve"> J00001</t>
  </si>
  <si>
    <t>M3</t>
  </si>
  <si>
    <t xml:space="preserve">H  </t>
  </si>
  <si>
    <t xml:space="preserve">Armação p/ concreto </t>
  </si>
  <si>
    <t xml:space="preserve">Concreto c/ seixo Fck= 25MPA (incl. lançamento e adensamento) </t>
  </si>
  <si>
    <t xml:space="preserve">D00454 </t>
  </si>
  <si>
    <t>Conjunto de equipamento para remoção de estrutura metálica</t>
  </si>
  <si>
    <t xml:space="preserve">SOLDADOR COM ENCARGOS COMPLEMENTARES </t>
  </si>
  <si>
    <t>UN</t>
  </si>
  <si>
    <t>D00482</t>
  </si>
  <si>
    <t>D00414</t>
  </si>
  <si>
    <t>Solda topo descendente chanfrada chapa/perfil/tubo aço conversor
 diesel</t>
  </si>
  <si>
    <t xml:space="preserve">Perfil aço estrutural em "U" </t>
  </si>
  <si>
    <t>AUXILIAR DE SERRALHEIRO COM ENCARGOS</t>
  </si>
  <si>
    <t xml:space="preserve">SERRALHEIRO COM ENCARGOS COMPLEMENTARES </t>
  </si>
  <si>
    <t>M</t>
  </si>
  <si>
    <t>ARGAMASSA TRAÇO 1:2:8 (EM VOLUME DE CIMENTO, CAL E AREIA MÉDIA ÚMIDA) PARA EMBOÇO/MASSA ÚNICA/ASSENTAMENTO DE ALVENARIA DE VEDAÇÃO, PREPARO MANUAL. AF_08/2019</t>
  </si>
  <si>
    <t>PEDREIRO COM ENCARGOS COMPLEMENTARES</t>
  </si>
  <si>
    <t>BLOCO CERAMICO VAZADO PARA ALVENARIA DE VEDACAO, DE 9 X 19 X 19 CM (L X A X C)</t>
  </si>
  <si>
    <t>TELA DE ACO SOLDADA GALVANIZADA/ZINCADA PARA ALVENARIA, FIO D = *1,20 A 1,70* MM, MALHA 15 X 15 MM, (C X L) *50 X 7,5* CM</t>
  </si>
  <si>
    <t>PINO DE ACO COM FURO, HASTE = 27 MM (ACAO DIRETA)</t>
  </si>
  <si>
    <t>C	87369</t>
  </si>
  <si>
    <t>C	88309</t>
  </si>
  <si>
    <t>C	88316</t>
  </si>
  <si>
    <t>I	00007266</t>
  </si>
  <si>
    <t>I	00034557</t>
  </si>
  <si>
    <t>I	00037395</t>
  </si>
  <si>
    <t>MIL</t>
  </si>
  <si>
    <t>CENTO</t>
  </si>
  <si>
    <t>D00210</t>
  </si>
  <si>
    <t>Telha de barro - plan</t>
  </si>
  <si>
    <t>TELHADISTA COM ENCARGOS COMPLEMENTARES</t>
  </si>
  <si>
    <t>coef.</t>
  </si>
  <si>
    <t>Preço unit.</t>
  </si>
  <si>
    <t>D00010</t>
  </si>
  <si>
    <t>D00085</t>
  </si>
  <si>
    <t>D00006</t>
  </si>
  <si>
    <t>D00014</t>
  </si>
  <si>
    <t>Pernamanca 3"x2" 4 m ser - mad. Forte</t>
  </si>
  <si>
    <t xml:space="preserve">Prego 1"x16 </t>
  </si>
  <si>
    <t xml:space="preserve">Peça em madeira de lei 6"x3" 4 m serr. </t>
  </si>
  <si>
    <t>Ripa 2 1/2"x1/2" 4 m serr</t>
  </si>
  <si>
    <t>AJUDANTE DE CARPINTEIRO COM ENCARGOS</t>
  </si>
  <si>
    <t>D00202</t>
  </si>
  <si>
    <t>Cupinicida</t>
  </si>
  <si>
    <t>L</t>
  </si>
  <si>
    <t xml:space="preserve"> D00056</t>
  </si>
  <si>
    <t>D00002</t>
  </si>
  <si>
    <t>D00200</t>
  </si>
  <si>
    <t>Telha de aluminio ondulada e=0,5mm</t>
  </si>
  <si>
    <t>Massa de vedação</t>
  </si>
  <si>
    <t>Acessórios de fixação p/telha de alumínio</t>
  </si>
  <si>
    <t>Cj</t>
  </si>
  <si>
    <t>D00092</t>
  </si>
  <si>
    <t>D00096</t>
  </si>
  <si>
    <t>Porta em compensado (preço medio)</t>
  </si>
  <si>
    <t xml:space="preserve">Caixilho em madeira de lei </t>
  </si>
  <si>
    <t>D00118</t>
  </si>
  <si>
    <t>D00045</t>
  </si>
  <si>
    <t xml:space="preserve">Estrutura em alumínio anodizado natural para esquadria basculante </t>
  </si>
  <si>
    <t>Vidro liso e=4mm</t>
  </si>
  <si>
    <t>AJUDANTE DE MONTADOR COM ENCARGOS</t>
  </si>
  <si>
    <t xml:space="preserve">MONTADOR COM ENCARGOS COMPLEMENTARES </t>
  </si>
  <si>
    <t xml:space="preserve">D00088 </t>
  </si>
  <si>
    <t xml:space="preserve">Portão de ferro 1/2" c/ ferragens (incl. pint. anti-corrosiva) </t>
  </si>
  <si>
    <t xml:space="preserve">Argamassa de cimento e areia 1:6 </t>
  </si>
  <si>
    <t>AJUDANTE DE PEDREIRO COM ENCARGOS</t>
  </si>
  <si>
    <t xml:space="preserve">PEDREIRO COM ENCARGOS COMPLEMENTARES </t>
  </si>
  <si>
    <t>Argamassa de cimento,areia e adit. plast. 1:6</t>
  </si>
  <si>
    <t xml:space="preserve">AJUDANTE DE PEDREIRO COM ENCARGOS </t>
  </si>
  <si>
    <t>A00004</t>
  </si>
  <si>
    <t>D00080</t>
  </si>
  <si>
    <t>D00079</t>
  </si>
  <si>
    <t>Azulejo branco 20 x 20cm</t>
  </si>
  <si>
    <t>Argamassa AC-I</t>
  </si>
  <si>
    <t xml:space="preserve">Rejunte (p/ ceramica) </t>
  </si>
  <si>
    <t>A00055</t>
  </si>
  <si>
    <t xml:space="preserve"> Rejunte (p/ ceramica)</t>
  </si>
  <si>
    <t xml:space="preserve">Lajota ceramica - (Padrão Médio) </t>
  </si>
  <si>
    <t>I 00040653</t>
  </si>
  <si>
    <t>PISO KORODUR (INCLUSO EXECUCAO)</t>
  </si>
  <si>
    <t xml:space="preserve">J00005 </t>
  </si>
  <si>
    <t>J00003</t>
  </si>
  <si>
    <t>J00007</t>
  </si>
  <si>
    <t xml:space="preserve">D00012 </t>
  </si>
  <si>
    <t>D00084</t>
  </si>
  <si>
    <t>Areia</t>
  </si>
  <si>
    <t>Cimento</t>
  </si>
  <si>
    <t>Seixo lavado</t>
  </si>
  <si>
    <t>Ripão em madeira de lei 2"x1" serr.</t>
  </si>
  <si>
    <t>Prego 1 1/2"x13</t>
  </si>
  <si>
    <t>SC</t>
  </si>
  <si>
    <t>Kg</t>
  </si>
  <si>
    <t>D00345</t>
  </si>
  <si>
    <t>A00025</t>
  </si>
  <si>
    <t>Argamassa AC-III</t>
  </si>
  <si>
    <t>Mármore branco p/ peitoril c/ rebaixo</t>
  </si>
  <si>
    <t>C	88278</t>
  </si>
  <si>
    <t>I	00036238</t>
  </si>
  <si>
    <t>I	00039427</t>
  </si>
  <si>
    <t>I	00039430</t>
  </si>
  <si>
    <t>I	00039443</t>
  </si>
  <si>
    <t>I	00040547</t>
  </si>
  <si>
    <t>I	00040552</t>
  </si>
  <si>
    <t>I	00043131</t>
  </si>
  <si>
    <t>MONTADOR DE ESTRUTURA METÁLICA COM ENCARGOS COMPLEMENTARES</t>
  </si>
  <si>
    <t>FORRO DE PVC, FRISADO, BRANCO, REGUA DE 20 CM, ESPESSURA DE 8 MM A 10 MM E COMPRIMENTO 6 M (SEM COLOCACAO)</t>
  </si>
  <si>
    <t>PERFIL CANALETA, FORMATO C, EM ACO ZINCADO, PARA ESTRUTURA FORRO DRYWALL, E = 0,5 MM, *46 X 18* (L X H), COMPRIMENTO 3 M</t>
  </si>
  <si>
    <t>PENDURAL OU PRESILHA REGULADORA, EM ACO GALVANIZADO, COM CORPO, MOLA E REBITE, PARA PERFIL TIPO CANALETA DE ESTRUTURA EM FORROS DRYWALL</t>
  </si>
  <si>
    <t>PARAFUSO DRY WALL, EM ACO ZINCADO, CABECA LENTILHA E PONTA BROCA (LB), LARGURA 4,2 MM, COMPRIMENTO 13 MM</t>
  </si>
  <si>
    <t>PARAFUSO ZINCADO, AUTOBROCANTE, FLANGEADO, 4,2 MM X 19 MM</t>
  </si>
  <si>
    <t>PARAFUSO, AUTO ATARRACHANTE, CABECA CHATA, FENDA SIMPLES, 1/4 (6,35 MM) X 25 MM</t>
  </si>
  <si>
    <t>ARAME GALVANIZADO 6 BWG, D = 5,16 MM (0,157 KG/M), OU 8 BWG, D = 4,19 MM (0,101 KG/M), OU 10 BWG, D = 3,40 MM (0,0713 KG/M)</t>
  </si>
  <si>
    <t>P00003</t>
  </si>
  <si>
    <t>P00006</t>
  </si>
  <si>
    <t>P00007</t>
  </si>
  <si>
    <t xml:space="preserve">Tinta Latex PVA </t>
  </si>
  <si>
    <t xml:space="preserve">Massa PVA </t>
  </si>
  <si>
    <t xml:space="preserve">Lixa para parede </t>
  </si>
  <si>
    <t>PINTOR COM ENCARGOS COMPLEMENTARES</t>
  </si>
  <si>
    <t>P00022</t>
  </si>
  <si>
    <t xml:space="preserve">P00003 </t>
  </si>
  <si>
    <t>Lixa para parede</t>
  </si>
  <si>
    <t>Massa acrílica</t>
  </si>
  <si>
    <t>Tinta Latex PVA</t>
  </si>
  <si>
    <t xml:space="preserve">PINTOR COM ENCARGOS COMPLEMENTARES </t>
  </si>
  <si>
    <t>SINAPI MAI/2021 E SEDOP MAR/2021</t>
  </si>
  <si>
    <t>C	88251</t>
  </si>
  <si>
    <t>C	88315</t>
  </si>
  <si>
    <t>I	00007307</t>
  </si>
  <si>
    <t>AUXILIAR DE SERRALHEIRO COM ENCARGOS COMPLEMENTARES</t>
  </si>
  <si>
    <t>SERRALHEIRO COM ENCARGOS COMPLEMENTARES</t>
  </si>
  <si>
    <t>FUNDO ANTICORROSIVO PARA METAIS FERROSOS (ZARCAO)</t>
  </si>
  <si>
    <t xml:space="preserve"> E00048</t>
  </si>
  <si>
    <t>Centro de distribuição p/ 24 disj. c/ barramento</t>
  </si>
  <si>
    <t>AUXILIAR DE ELETRICISTA COM ENCARGOS</t>
  </si>
  <si>
    <t xml:space="preserve">ELETRICISTA COM ENCARGOS COMPLEMENTARES </t>
  </si>
  <si>
    <t xml:space="preserve"> E00033</t>
  </si>
  <si>
    <t>E00019</t>
  </si>
  <si>
    <t xml:space="preserve"> E00012</t>
  </si>
  <si>
    <t xml:space="preserve"> E00034</t>
  </si>
  <si>
    <t xml:space="preserve"> E00008</t>
  </si>
  <si>
    <t>Bucha de 1/2"</t>
  </si>
  <si>
    <t xml:space="preserve">Caixa de derivação 4"x2"- Plástica </t>
  </si>
  <si>
    <t>Eletroduto PVC Rígido de 1/2"</t>
  </si>
  <si>
    <t>Arruela de 1/2"</t>
  </si>
  <si>
    <t xml:space="preserve">Cabo de cobre 2,5mm2 -750V </t>
  </si>
  <si>
    <t xml:space="preserve">AUXILIAR DE ELETRICISTA COM ENCARGOS </t>
  </si>
  <si>
    <t>E00020</t>
  </si>
  <si>
    <t>E00007</t>
  </si>
  <si>
    <t>Fita isolante</t>
  </si>
  <si>
    <t>Cabo de cobre 4.0 mm2 - 750V</t>
  </si>
  <si>
    <t>E00006</t>
  </si>
  <si>
    <t>Cabo de cobre 6.0 mm2 - 750V</t>
  </si>
  <si>
    <t xml:space="preserve">Fita isolante </t>
  </si>
  <si>
    <t xml:space="preserve"> E00444</t>
  </si>
  <si>
    <t xml:space="preserve"> ELETRICISTA COM ENCARGOS COMPLEMENTARES </t>
  </si>
  <si>
    <t xml:space="preserve"> E00574</t>
  </si>
  <si>
    <t>Lâmpada fluorescente com reator acoplado (PLL)15W
 -127V/220V</t>
  </si>
  <si>
    <t>ELETRICISTA COM ENCARGOS COMPLEMENTARES</t>
  </si>
  <si>
    <t>E00013</t>
  </si>
  <si>
    <t xml:space="preserve"> E00768</t>
  </si>
  <si>
    <t>E00560</t>
  </si>
  <si>
    <t>Holofote - 300W (Cônico)</t>
  </si>
  <si>
    <t>E00582</t>
  </si>
  <si>
    <t xml:space="preserve">H00075 </t>
  </si>
  <si>
    <t>H00079</t>
  </si>
  <si>
    <t xml:space="preserve"> H00078</t>
  </si>
  <si>
    <t>H00082</t>
  </si>
  <si>
    <t>H00080</t>
  </si>
  <si>
    <t xml:space="preserve"> H00074</t>
  </si>
  <si>
    <t xml:space="preserve">Adaptador curto em PVC 1 1/2" (LH) </t>
  </si>
  <si>
    <t>Te em PVC 3/4" x 3/4" (LH)</t>
  </si>
  <si>
    <t>Tubo em PVC 3/4" (LH)</t>
  </si>
  <si>
    <t>Adaptador curto em PVC 3/4" (LH)</t>
  </si>
  <si>
    <t>Cotovelo em PVC 3/4" x 3/4" (LH)</t>
  </si>
  <si>
    <t>Tubo em PVC 1 1/2" (LH)</t>
  </si>
  <si>
    <t>AUXILIAR DE ENCANADOR OU BOMBEIRO HIDRÁULICO</t>
  </si>
  <si>
    <t>ENCANADOR OU BOMBEIRO HIDRÁULICO COM ENCARGOS</t>
  </si>
  <si>
    <t xml:space="preserve"> H00088</t>
  </si>
  <si>
    <t>H00085</t>
  </si>
  <si>
    <t>H00004</t>
  </si>
  <si>
    <t xml:space="preserve"> H00089</t>
  </si>
  <si>
    <t>H00084</t>
  </si>
  <si>
    <t xml:space="preserve"> H00003</t>
  </si>
  <si>
    <t xml:space="preserve"> H00086</t>
  </si>
  <si>
    <t>H00008</t>
  </si>
  <si>
    <t>Joelho/Cotovelo 90º em PVC - JS - 40mm-LH</t>
  </si>
  <si>
    <t>Curva 45 em PVC - JS - 75mm (LH)</t>
  </si>
  <si>
    <t>Tubo em PVC - 40mm (LS)</t>
  </si>
  <si>
    <t>Te longo em PVC - JS - 100x75mm (LS)</t>
  </si>
  <si>
    <t>Junção simples inv.45 em PVC - JS - 75x75mm (LS)</t>
  </si>
  <si>
    <t>Tubo em PVC - 50mm (LS)</t>
  </si>
  <si>
    <t>Ralo PVC c/ saída 100x53x40mm</t>
  </si>
  <si>
    <t>Caixa sifonada de PVC c/ grelha - 100x100x50mm</t>
  </si>
  <si>
    <t xml:space="preserve">ENCANADOR OU BOMBEIRO HIDRÁULICO COM ENCARGOS </t>
  </si>
  <si>
    <t>H00405</t>
  </si>
  <si>
    <t xml:space="preserve"> D00222</t>
  </si>
  <si>
    <t xml:space="preserve"> H00025</t>
  </si>
  <si>
    <t xml:space="preserve"> H00023</t>
  </si>
  <si>
    <t xml:space="preserve"> H00024</t>
  </si>
  <si>
    <t xml:space="preserve"> H00022</t>
  </si>
  <si>
    <t xml:space="preserve"> D00223</t>
  </si>
  <si>
    <t>H00263</t>
  </si>
  <si>
    <t>H00042</t>
  </si>
  <si>
    <t>Solução limpadora</t>
  </si>
  <si>
    <t>Tubo de ligacao em PVC c/ canopla (LS)</t>
  </si>
  <si>
    <t>Bolsa plastica (vaso sanitario)</t>
  </si>
  <si>
    <t>Anel de borracha de 1"</t>
  </si>
  <si>
    <t>Assento plastico</t>
  </si>
  <si>
    <t>Adesivo p/ PVC - 75g</t>
  </si>
  <si>
    <t>Bacia sifonada c/ cx. descarga acoplada</t>
  </si>
  <si>
    <t>Parafuso niquelado para loucas sanitarias</t>
  </si>
  <si>
    <t>TB</t>
  </si>
  <si>
    <t>H00032</t>
  </si>
  <si>
    <t xml:space="preserve">H00042 </t>
  </si>
  <si>
    <t>H00056</t>
  </si>
  <si>
    <t xml:space="preserve"> H00046</t>
  </si>
  <si>
    <t xml:space="preserve"> H00052</t>
  </si>
  <si>
    <t>H00028</t>
  </si>
  <si>
    <t xml:space="preserve"> H00055</t>
  </si>
  <si>
    <t>Sifao metalico de 1 1/2 "</t>
  </si>
  <si>
    <t>Torneira metalica p/ lavatorio de 1/2"</t>
  </si>
  <si>
    <t xml:space="preserve">Ligacao flexivel (engate) plastico </t>
  </si>
  <si>
    <t xml:space="preserve">Lavatorio de louca s/coluna branco (medio) </t>
  </si>
  <si>
    <t xml:space="preserve"> Valv. p/ lavat./bide d = 1" - cromada</t>
  </si>
  <si>
    <t>Fita de vedacao</t>
  </si>
  <si>
    <t>H00055</t>
  </si>
  <si>
    <t xml:space="preserve"> H00049</t>
  </si>
  <si>
    <t>Torneira p/jardim em PVC de 1/2"</t>
  </si>
  <si>
    <t xml:space="preserve">AUXILIAR DE ENCANADOR OU BOMBEIRO HIDRÁULICO </t>
  </si>
  <si>
    <t>H00186</t>
  </si>
  <si>
    <t>H00184</t>
  </si>
  <si>
    <t>H00182</t>
  </si>
  <si>
    <t xml:space="preserve"> D00224</t>
  </si>
  <si>
    <t xml:space="preserve"> H00185</t>
  </si>
  <si>
    <t xml:space="preserve">Flange de aco galvanizado - 50mm </t>
  </si>
  <si>
    <t xml:space="preserve">Flange de aco galvanizado - 20mm </t>
  </si>
  <si>
    <t xml:space="preserve">Fita de vedacao </t>
  </si>
  <si>
    <t xml:space="preserve">Viga de peroba 6x16cm </t>
  </si>
  <si>
    <t>Flange de aco galvanizado - 25mm</t>
  </si>
  <si>
    <t xml:space="preserve"> ENCANADOR OU BOMBEIRO HIDRÁULICO COM ENCARGOS </t>
  </si>
  <si>
    <t xml:space="preserve"> H00072</t>
  </si>
  <si>
    <t>Tampa de fo fo d = 0,50m</t>
  </si>
  <si>
    <t>Retirada de entulho - manualmente (incluindo caixa coletora)</t>
  </si>
  <si>
    <t>Escavação manual ate 1.50m de profundidade</t>
  </si>
  <si>
    <t>Concreto armado fck=20MPA c/ forma mad. branca (incl.</t>
  </si>
  <si>
    <t>Tubo em PVC - 100mm (LS)</t>
  </si>
  <si>
    <t>Tubo em PVC - 150mm (LS)</t>
  </si>
  <si>
    <t xml:space="preserve">H00019 </t>
  </si>
  <si>
    <t xml:space="preserve">H00020 </t>
  </si>
  <si>
    <t xml:space="preserve"> H00016</t>
  </si>
  <si>
    <t>H00018</t>
  </si>
  <si>
    <t>Torneira longa metalica de 3/4"</t>
  </si>
  <si>
    <t>Valvula p/ pia d = 2" - inox</t>
  </si>
  <si>
    <t xml:space="preserve"> Sifao metalico de 2'' </t>
  </si>
  <si>
    <t>Pia de aco inoxidavel c/ 01 cuba de 1,50m</t>
  </si>
  <si>
    <t>REFORMA E AMPLIAÇÃO DO GALPÃO DO AGRICULTOR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</si>
</sst>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0.000"/>
    <numFmt numFmtId="167" formatCode="&quot;R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9">
    <xf numFmtId="0" fontId="0" fillId="0" borderId="0" xfId="0"/>
    <xf numFmtId="0" fontId="4" fillId="3" borderId="1" xfId="3" applyFont="1" applyFill="1" applyBorder="1" applyAlignment="1">
      <alignment horizontal="right" vertical="center"/>
    </xf>
    <xf numFmtId="0" fontId="4" fillId="0" borderId="2" xfId="3" applyNumberFormat="1" applyFont="1" applyFill="1" applyBorder="1" applyAlignment="1">
      <alignment vertical="center"/>
    </xf>
    <xf numFmtId="0" fontId="4" fillId="0" borderId="3" xfId="3" applyNumberFormat="1" applyFont="1" applyFill="1" applyBorder="1" applyAlignment="1">
      <alignment vertical="center"/>
    </xf>
    <xf numFmtId="0" fontId="4" fillId="0" borderId="4" xfId="3" applyNumberFormat="1" applyFont="1" applyFill="1" applyBorder="1" applyAlignment="1">
      <alignment vertical="center"/>
    </xf>
    <xf numFmtId="0" fontId="4" fillId="5" borderId="2" xfId="3" applyFont="1" applyFill="1" applyBorder="1" applyAlignment="1">
      <alignment vertical="center"/>
    </xf>
    <xf numFmtId="0" fontId="4" fillId="5" borderId="4" xfId="3" applyFont="1" applyFill="1" applyBorder="1" applyAlignment="1">
      <alignment vertical="center"/>
    </xf>
    <xf numFmtId="0" fontId="4" fillId="5" borderId="2" xfId="3" applyNumberFormat="1" applyFont="1" applyFill="1" applyBorder="1" applyAlignment="1">
      <alignment vertical="center"/>
    </xf>
    <xf numFmtId="0" fontId="4" fillId="5" borderId="3" xfId="3" applyNumberFormat="1" applyFont="1" applyFill="1" applyBorder="1" applyAlignment="1">
      <alignment vertical="center"/>
    </xf>
    <xf numFmtId="0" fontId="4" fillId="5" borderId="4" xfId="3" applyNumberFormat="1" applyFont="1" applyFill="1" applyBorder="1" applyAlignment="1">
      <alignment vertical="center"/>
    </xf>
    <xf numFmtId="0" fontId="4" fillId="4" borderId="1" xfId="3" applyFont="1" applyFill="1" applyBorder="1" applyAlignment="1">
      <alignment horizontal="right" vertical="center"/>
    </xf>
    <xf numFmtId="10" fontId="4" fillId="5" borderId="2" xfId="2" applyNumberFormat="1" applyFont="1" applyFill="1" applyBorder="1" applyAlignment="1">
      <alignment horizontal="left" vertical="center"/>
    </xf>
    <xf numFmtId="10" fontId="4" fillId="0" borderId="4" xfId="2" applyNumberFormat="1" applyFont="1" applyFill="1" applyBorder="1" applyAlignment="1">
      <alignment horizontal="left" vertical="center"/>
    </xf>
    <xf numFmtId="0" fontId="4" fillId="4" borderId="2" xfId="3" applyFont="1" applyFill="1" applyBorder="1" applyAlignment="1">
      <alignment vertical="center"/>
    </xf>
    <xf numFmtId="0" fontId="4" fillId="4" borderId="4" xfId="3" applyFont="1" applyFill="1" applyBorder="1" applyAlignment="1">
      <alignment vertical="center"/>
    </xf>
    <xf numFmtId="0" fontId="4" fillId="0" borderId="3" xfId="3" applyFont="1" applyFill="1" applyBorder="1" applyAlignment="1">
      <alignment vertical="center"/>
    </xf>
    <xf numFmtId="0" fontId="4" fillId="0" borderId="4" xfId="3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44" fontId="4" fillId="4" borderId="1" xfId="0" applyNumberFormat="1" applyFont="1" applyFill="1" applyBorder="1" applyAlignment="1">
      <alignment horizontal="right" vertical="center" wrapText="1"/>
    </xf>
    <xf numFmtId="10" fontId="4" fillId="4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right" vertical="center" wrapText="1"/>
    </xf>
    <xf numFmtId="165" fontId="2" fillId="5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2" fillId="0" borderId="1" xfId="1" applyFont="1" applyFill="1" applyBorder="1" applyAlignment="1">
      <alignment horizontal="right" vertical="center" wrapText="1"/>
    </xf>
    <xf numFmtId="10" fontId="4" fillId="5" borderId="1" xfId="2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2" fontId="5" fillId="5" borderId="0" xfId="0" applyNumberFormat="1" applyFont="1" applyFill="1" applyBorder="1" applyAlignment="1">
      <alignment horizontal="right" vertical="center" wrapText="1"/>
    </xf>
    <xf numFmtId="165" fontId="2" fillId="5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10" fontId="4" fillId="5" borderId="0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/>
    <xf numFmtId="3" fontId="4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0" xfId="3" applyFont="1" applyFill="1" applyBorder="1" applyAlignment="1">
      <alignment horizontal="right" vertical="center" wrapText="1"/>
    </xf>
    <xf numFmtId="0" fontId="4" fillId="5" borderId="11" xfId="3" applyNumberFormat="1" applyFont="1" applyFill="1" applyBorder="1" applyAlignment="1">
      <alignment vertical="center"/>
    </xf>
    <xf numFmtId="0" fontId="4" fillId="0" borderId="12" xfId="3" applyNumberFormat="1" applyFont="1" applyFill="1" applyBorder="1" applyAlignment="1">
      <alignment vertical="center"/>
    </xf>
    <xf numFmtId="0" fontId="4" fillId="0" borderId="12" xfId="3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10" fontId="4" fillId="6" borderId="14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wrapText="1"/>
    </xf>
    <xf numFmtId="0" fontId="0" fillId="0" borderId="10" xfId="0" applyBorder="1"/>
    <xf numFmtId="2" fontId="0" fillId="0" borderId="7" xfId="0" applyNumberFormat="1" applyBorder="1"/>
    <xf numFmtId="0" fontId="0" fillId="0" borderId="7" xfId="0" applyBorder="1"/>
    <xf numFmtId="166" fontId="0" fillId="0" borderId="7" xfId="0" applyNumberFormat="1" applyBorder="1"/>
    <xf numFmtId="0" fontId="0" fillId="0" borderId="1" xfId="0" applyBorder="1" applyAlignment="1">
      <alignment wrapText="1"/>
    </xf>
    <xf numFmtId="0" fontId="0" fillId="0" borderId="15" xfId="0" applyBorder="1"/>
    <xf numFmtId="0" fontId="0" fillId="0" borderId="17" xfId="0" applyBorder="1"/>
    <xf numFmtId="0" fontId="0" fillId="0" borderId="5" xfId="0" applyFill="1" applyBorder="1"/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0" fontId="4" fillId="0" borderId="1" xfId="5" applyNumberFormat="1" applyFont="1" applyBorder="1" applyAlignment="1">
      <alignment horizontal="center" vertical="center"/>
    </xf>
    <xf numFmtId="10" fontId="0" fillId="0" borderId="1" xfId="5" applyNumberFormat="1" applyFont="1" applyBorder="1" applyAlignment="1">
      <alignment horizontal="center" vertical="center"/>
    </xf>
    <xf numFmtId="10" fontId="12" fillId="0" borderId="1" xfId="5" applyNumberFormat="1" applyFont="1" applyBorder="1" applyAlignment="1">
      <alignment horizontal="center" vertical="center"/>
    </xf>
    <xf numFmtId="10" fontId="0" fillId="0" borderId="4" xfId="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1" fillId="5" borderId="5" xfId="5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0" fillId="0" borderId="1" xfId="0" applyNumberFormat="1" applyBorder="1"/>
    <xf numFmtId="0" fontId="5" fillId="4" borderId="1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0" fillId="8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2" fontId="0" fillId="0" borderId="1" xfId="0" applyNumberFormat="1" applyBorder="1"/>
    <xf numFmtId="0" fontId="0" fillId="8" borderId="0" xfId="0" applyFill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166" fontId="0" fillId="0" borderId="0" xfId="0" applyNumberFormat="1" applyBorder="1"/>
    <xf numFmtId="167" fontId="0" fillId="0" borderId="0" xfId="0" applyNumberFormat="1"/>
    <xf numFmtId="0" fontId="0" fillId="0" borderId="1" xfId="0" applyFill="1" applyBorder="1" applyAlignment="1">
      <alignment horizontal="center" vertical="center"/>
    </xf>
    <xf numFmtId="2" fontId="0" fillId="0" borderId="10" xfId="0" applyNumberFormat="1" applyBorder="1"/>
    <xf numFmtId="9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2" xfId="3" applyNumberFormat="1" applyFont="1" applyFill="1" applyBorder="1" applyAlignment="1">
      <alignment horizontal="left" vertical="center"/>
    </xf>
    <xf numFmtId="0" fontId="4" fillId="5" borderId="3" xfId="3" applyNumberFormat="1" applyFont="1" applyFill="1" applyBorder="1" applyAlignment="1">
      <alignment horizontal="left" vertical="center"/>
    </xf>
    <xf numFmtId="0" fontId="4" fillId="5" borderId="4" xfId="3" applyNumberFormat="1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right" vertical="center"/>
    </xf>
    <xf numFmtId="0" fontId="4" fillId="5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right" vertical="center" wrapText="1"/>
    </xf>
    <xf numFmtId="0" fontId="4" fillId="0" borderId="12" xfId="3" applyFont="1" applyFill="1" applyBorder="1" applyAlignment="1">
      <alignment horizontal="left" vertical="center"/>
    </xf>
    <xf numFmtId="0" fontId="4" fillId="0" borderId="13" xfId="3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5" borderId="2" xfId="3" applyFont="1" applyFill="1" applyBorder="1" applyAlignment="1">
      <alignment horizontal="left" vertical="center"/>
    </xf>
    <xf numFmtId="0" fontId="4" fillId="5" borderId="4" xfId="3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5" borderId="5" xfId="0" applyFont="1" applyFill="1" applyBorder="1" applyAlignment="1">
      <alignment horizontal="right" vertical="center"/>
    </xf>
    <xf numFmtId="0" fontId="11" fillId="5" borderId="6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2" fillId="0" borderId="18" xfId="4" applyNumberFormat="1" applyFont="1" applyBorder="1" applyAlignment="1">
      <alignment horizontal="center" vertical="center" wrapText="1"/>
    </xf>
    <xf numFmtId="49" fontId="2" fillId="0" borderId="19" xfId="4" applyNumberFormat="1" applyFont="1" applyBorder="1" applyAlignment="1">
      <alignment horizontal="center" vertical="center" wrapText="1"/>
    </xf>
    <xf numFmtId="49" fontId="2" fillId="0" borderId="20" xfId="4" applyNumberFormat="1" applyFont="1" applyBorder="1" applyAlignment="1">
      <alignment horizontal="center" vertical="center" wrapText="1"/>
    </xf>
    <xf numFmtId="49" fontId="2" fillId="0" borderId="23" xfId="4" applyNumberFormat="1" applyFont="1" applyBorder="1" applyAlignment="1">
      <alignment horizontal="center" vertical="center" wrapText="1"/>
    </xf>
    <xf numFmtId="49" fontId="2" fillId="0" borderId="24" xfId="4" applyNumberFormat="1" applyFont="1" applyBorder="1" applyAlignment="1">
      <alignment horizontal="center" vertical="center" wrapText="1"/>
    </xf>
    <xf numFmtId="49" fontId="2" fillId="0" borderId="25" xfId="4" applyNumberFormat="1" applyFont="1" applyBorder="1" applyAlignment="1">
      <alignment horizontal="center" vertical="center" wrapText="1"/>
    </xf>
    <xf numFmtId="10" fontId="0" fillId="0" borderId="6" xfId="0" applyNumberFormat="1" applyBorder="1" applyAlignment="1">
      <alignment horizontal="left" vertical="center" wrapText="1"/>
    </xf>
    <xf numFmtId="10" fontId="0" fillId="0" borderId="7" xfId="0" applyNumberForma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6">
    <cellStyle name="Moeda" xfId="1" builtinId="4"/>
    <cellStyle name="Normal" xfId="0" builtinId="0"/>
    <cellStyle name="Normal 17" xfId="3" xr:uid="{00000000-0005-0000-0000-000002000000}"/>
    <cellStyle name="Porcentagem" xfId="2" builtinId="5"/>
    <cellStyle name="Porcentagem 3" xfId="5" xr:uid="{00000000-0005-0000-0000-000004000000}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391581</xdr:colOff>
      <xdr:row>0</xdr:row>
      <xdr:rowOff>116416</xdr:rowOff>
    </xdr:from>
    <xdr:to>
      <xdr:col>9</xdr:col>
      <xdr:colOff>331771</xdr:colOff>
      <xdr:row>5</xdr:row>
      <xdr:rowOff>41273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4748" y="116416"/>
          <a:ext cx="998523" cy="877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278518</xdr:colOff>
      <xdr:row>0</xdr:row>
      <xdr:rowOff>0</xdr:rowOff>
    </xdr:from>
    <xdr:to>
      <xdr:col>5</xdr:col>
      <xdr:colOff>514229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D2985E7-24DE-4559-81C8-2775056D5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0018" y="0"/>
          <a:ext cx="845311" cy="701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104775</xdr:rowOff>
    </xdr:from>
    <xdr:to>
      <xdr:col>1</xdr:col>
      <xdr:colOff>827073</xdr:colOff>
      <xdr:row>5</xdr:row>
      <xdr:rowOff>29632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04775"/>
          <a:ext cx="998523" cy="8773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</xdr:row>
      <xdr:rowOff>46026</xdr:rowOff>
    </xdr:from>
    <xdr:to>
      <xdr:col>9</xdr:col>
      <xdr:colOff>533400</xdr:colOff>
      <xdr:row>4</xdr:row>
      <xdr:rowOff>306917</xdr:rowOff>
    </xdr:to>
    <xdr:pic>
      <xdr:nvPicPr>
        <xdr:cNvPr id="2" name="Imagem 1" descr="WhatsApp Image 2021-02-01 at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50876"/>
          <a:ext cx="1247775" cy="575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304799</xdr:colOff>
      <xdr:row>2</xdr:row>
      <xdr:rowOff>255057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723899" cy="6360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ayka\Downloads\PlanOr&#231;ament&#225;ria%20antonieta%20paiv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Cronograma"/>
      <sheetName val="Memória de Cálculo"/>
      <sheetName val="B.D.I"/>
    </sheetNames>
    <sheetDataSet>
      <sheetData sheetId="0"/>
      <sheetData sheetId="1"/>
      <sheetData sheetId="2">
        <row r="6">
          <cell r="A6" t="str">
            <v>B.D.I ADOTADO: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view="pageBreakPreview" zoomScale="90" zoomScaleNormal="90" zoomScaleSheetLayoutView="90" workbookViewId="0">
      <selection activeCell="A8" sqref="A8:J8"/>
    </sheetView>
  </sheetViews>
  <sheetFormatPr defaultRowHeight="14.4" x14ac:dyDescent="0.3"/>
  <cols>
    <col min="1" max="1" width="14.33203125" customWidth="1"/>
    <col min="4" max="4" width="47.109375" customWidth="1"/>
    <col min="6" max="6" width="10.44140625" customWidth="1"/>
    <col min="7" max="7" width="13.5546875" customWidth="1"/>
    <col min="8" max="8" width="12.88671875" customWidth="1"/>
    <col min="9" max="9" width="15.88671875" customWidth="1"/>
    <col min="10" max="10" width="10.5546875" customWidth="1"/>
  </cols>
  <sheetData>
    <row r="1" spans="1:11" x14ac:dyDescent="0.3">
      <c r="A1" s="138"/>
      <c r="B1" s="138"/>
      <c r="C1" s="138"/>
      <c r="D1" s="138"/>
      <c r="E1" s="138"/>
      <c r="F1" s="138"/>
      <c r="G1" s="138"/>
      <c r="H1" s="138"/>
      <c r="I1" s="138"/>
      <c r="J1" s="138"/>
    </row>
    <row r="2" spans="1:11" x14ac:dyDescent="0.3">
      <c r="A2" s="1" t="s">
        <v>0</v>
      </c>
      <c r="B2" s="2"/>
      <c r="C2" s="3"/>
      <c r="D2" s="4"/>
      <c r="E2" s="139" t="s">
        <v>1</v>
      </c>
      <c r="F2" s="139"/>
      <c r="G2" s="5" t="s">
        <v>2</v>
      </c>
      <c r="H2" s="6"/>
      <c r="I2" s="140"/>
      <c r="J2" s="140"/>
    </row>
    <row r="3" spans="1:11" x14ac:dyDescent="0.3">
      <c r="A3" s="1" t="s">
        <v>3</v>
      </c>
      <c r="B3" s="2"/>
      <c r="C3" s="3"/>
      <c r="D3" s="4"/>
      <c r="E3" s="141" t="s">
        <v>4</v>
      </c>
      <c r="F3" s="141"/>
      <c r="G3" s="5" t="s">
        <v>5</v>
      </c>
      <c r="H3" s="6"/>
      <c r="I3" s="140"/>
      <c r="J3" s="140"/>
    </row>
    <row r="4" spans="1:11" x14ac:dyDescent="0.3">
      <c r="A4" s="1" t="s">
        <v>6</v>
      </c>
      <c r="B4" s="7" t="s">
        <v>29</v>
      </c>
      <c r="C4" s="8"/>
      <c r="D4" s="9"/>
      <c r="E4" s="141" t="s">
        <v>7</v>
      </c>
      <c r="F4" s="141"/>
      <c r="G4" s="147">
        <v>1515098273</v>
      </c>
      <c r="H4" s="148"/>
      <c r="I4" s="140"/>
      <c r="J4" s="140"/>
    </row>
    <row r="5" spans="1:11" x14ac:dyDescent="0.3">
      <c r="A5" s="10" t="s">
        <v>8</v>
      </c>
      <c r="B5" s="7" t="s">
        <v>9</v>
      </c>
      <c r="C5" s="8"/>
      <c r="D5" s="9"/>
      <c r="E5" s="139" t="s">
        <v>10</v>
      </c>
      <c r="F5" s="139"/>
      <c r="G5" s="11">
        <f>BDI!J25</f>
        <v>0.2881986483454233</v>
      </c>
      <c r="H5" s="12"/>
      <c r="I5" s="140"/>
      <c r="J5" s="140"/>
    </row>
    <row r="6" spans="1:11" x14ac:dyDescent="0.3">
      <c r="A6" s="10" t="s">
        <v>11</v>
      </c>
      <c r="B6" s="131" t="s">
        <v>523</v>
      </c>
      <c r="C6" s="132"/>
      <c r="D6" s="133"/>
      <c r="E6" s="13" t="s">
        <v>12</v>
      </c>
      <c r="F6" s="14"/>
      <c r="G6" s="5" t="s">
        <v>392</v>
      </c>
      <c r="H6" s="15"/>
      <c r="I6" s="15"/>
      <c r="J6" s="16"/>
    </row>
    <row r="7" spans="1:11" ht="27" thickBot="1" x14ac:dyDescent="0.35">
      <c r="A7" s="59" t="s">
        <v>13</v>
      </c>
      <c r="B7" s="60" t="s">
        <v>135</v>
      </c>
      <c r="C7" s="61"/>
      <c r="D7" s="61"/>
      <c r="E7" s="62"/>
      <c r="F7" s="62"/>
      <c r="G7" s="142"/>
      <c r="H7" s="142"/>
      <c r="I7" s="142"/>
      <c r="J7" s="143"/>
    </row>
    <row r="8" spans="1:11" ht="15" thickBot="1" x14ac:dyDescent="0.35">
      <c r="A8" s="144" t="s">
        <v>195</v>
      </c>
      <c r="B8" s="145"/>
      <c r="C8" s="145"/>
      <c r="D8" s="145"/>
      <c r="E8" s="145"/>
      <c r="F8" s="145"/>
      <c r="G8" s="145"/>
      <c r="H8" s="145"/>
      <c r="I8" s="145"/>
      <c r="J8" s="146"/>
    </row>
    <row r="9" spans="1:11" ht="26.4" x14ac:dyDescent="0.3">
      <c r="A9" s="63" t="s">
        <v>14</v>
      </c>
      <c r="B9" s="63" t="s">
        <v>15</v>
      </c>
      <c r="C9" s="63" t="s">
        <v>16</v>
      </c>
      <c r="D9" s="63" t="s">
        <v>17</v>
      </c>
      <c r="E9" s="63" t="s">
        <v>18</v>
      </c>
      <c r="F9" s="64" t="s">
        <v>19</v>
      </c>
      <c r="G9" s="63" t="s">
        <v>20</v>
      </c>
      <c r="H9" s="63" t="s">
        <v>21</v>
      </c>
      <c r="I9" s="63" t="s">
        <v>22</v>
      </c>
      <c r="J9" s="65" t="s">
        <v>23</v>
      </c>
    </row>
    <row r="10" spans="1:11" ht="9.9" customHeight="1" x14ac:dyDescent="0.3">
      <c r="A10" s="17"/>
      <c r="B10" s="18"/>
      <c r="C10" s="18"/>
      <c r="D10" s="18"/>
      <c r="E10" s="18"/>
      <c r="F10" s="18"/>
      <c r="G10" s="18"/>
      <c r="H10" s="18"/>
      <c r="I10" s="18"/>
      <c r="J10" s="19"/>
    </row>
    <row r="11" spans="1:11" x14ac:dyDescent="0.3">
      <c r="A11" s="130"/>
      <c r="B11" s="130"/>
      <c r="C11" s="20">
        <v>1</v>
      </c>
      <c r="D11" s="21" t="s">
        <v>24</v>
      </c>
      <c r="E11" s="22"/>
      <c r="F11" s="22"/>
      <c r="G11" s="23"/>
      <c r="H11" s="24"/>
      <c r="I11" s="25">
        <f>SUM(I12:I14)</f>
        <v>29862.322010000004</v>
      </c>
      <c r="J11" s="26"/>
    </row>
    <row r="12" spans="1:11" ht="29.25" customHeight="1" x14ac:dyDescent="0.3">
      <c r="A12" s="28" t="s">
        <v>33</v>
      </c>
      <c r="B12" s="28">
        <v>10004</v>
      </c>
      <c r="C12" s="28" t="s">
        <v>25</v>
      </c>
      <c r="D12" s="100" t="s">
        <v>55</v>
      </c>
      <c r="E12" s="27" t="s">
        <v>26</v>
      </c>
      <c r="F12" s="29">
        <f>'MEMORIA DE CAL'!C11</f>
        <v>6</v>
      </c>
      <c r="G12" s="30">
        <v>448.56</v>
      </c>
      <c r="H12" s="31">
        <f>ROUND((G12*($G$5+1)),2)</f>
        <v>577.83000000000004</v>
      </c>
      <c r="I12" s="32">
        <f>H12*F12</f>
        <v>3466.9800000000005</v>
      </c>
      <c r="J12" s="33">
        <f>I12*J$88/I$88</f>
        <v>6.4548090780992707E-3</v>
      </c>
    </row>
    <row r="13" spans="1:11" ht="31.5" customHeight="1" x14ac:dyDescent="0.3">
      <c r="A13" s="28" t="s">
        <v>33</v>
      </c>
      <c r="B13" s="28">
        <v>10009</v>
      </c>
      <c r="C13" s="28" t="s">
        <v>43</v>
      </c>
      <c r="D13" s="100" t="s">
        <v>54</v>
      </c>
      <c r="E13" s="27" t="s">
        <v>26</v>
      </c>
      <c r="F13" s="29">
        <f>'MEMORIA DE CAL'!C23</f>
        <v>894.52699999999993</v>
      </c>
      <c r="G13" s="30">
        <v>4.45</v>
      </c>
      <c r="H13" s="31">
        <f>ROUND((G13*($G$5+1)),2)</f>
        <v>5.73</v>
      </c>
      <c r="I13" s="32">
        <f t="shared" ref="I13" si="0">H13*F13</f>
        <v>5125.6397100000004</v>
      </c>
      <c r="J13" s="33">
        <f>I13*J$88/I$88</f>
        <v>9.5428948915696407E-3</v>
      </c>
      <c r="K13" s="108"/>
    </row>
    <row r="14" spans="1:11" ht="27.75" customHeight="1" x14ac:dyDescent="0.3">
      <c r="A14" s="28" t="s">
        <v>33</v>
      </c>
      <c r="B14" s="28">
        <v>10003</v>
      </c>
      <c r="C14" s="28" t="s">
        <v>44</v>
      </c>
      <c r="D14" s="100" t="s">
        <v>53</v>
      </c>
      <c r="E14" s="27" t="s">
        <v>26</v>
      </c>
      <c r="F14" s="29">
        <f>'MEMORIA DE CAL'!C29</f>
        <v>197.58200000000002</v>
      </c>
      <c r="G14" s="30">
        <v>83.57</v>
      </c>
      <c r="H14" s="31">
        <f t="shared" ref="H14" si="1">ROUND((G14*($G$5+1)),2)</f>
        <v>107.65</v>
      </c>
      <c r="I14" s="32">
        <f t="shared" ref="I14" si="2">H14*F14</f>
        <v>21269.702300000004</v>
      </c>
      <c r="J14" s="33">
        <f>I14*J$88/I$88</f>
        <v>3.9599844099045552E-2</v>
      </c>
    </row>
    <row r="15" spans="1:11" ht="9.9" customHeight="1" x14ac:dyDescent="0.3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1" x14ac:dyDescent="0.3">
      <c r="A16" s="130"/>
      <c r="B16" s="130"/>
      <c r="C16" s="20">
        <v>2</v>
      </c>
      <c r="D16" s="55" t="s">
        <v>57</v>
      </c>
      <c r="E16" s="58"/>
      <c r="F16" s="58"/>
      <c r="G16" s="56"/>
      <c r="H16" s="58"/>
      <c r="I16" s="25">
        <f>SUM(I17:I21)</f>
        <v>22972.322567999996</v>
      </c>
      <c r="J16" s="26"/>
    </row>
    <row r="17" spans="1:10" ht="34.5" customHeight="1" x14ac:dyDescent="0.3">
      <c r="A17" s="28" t="s">
        <v>33</v>
      </c>
      <c r="B17" s="28">
        <v>30010</v>
      </c>
      <c r="C17" s="28" t="s">
        <v>167</v>
      </c>
      <c r="D17" s="100" t="s">
        <v>145</v>
      </c>
      <c r="E17" s="27" t="s">
        <v>30</v>
      </c>
      <c r="F17" s="29">
        <f>'MEMORIA DE CAL'!C37</f>
        <v>36</v>
      </c>
      <c r="G17" s="30">
        <v>45.24</v>
      </c>
      <c r="H17" s="31">
        <f>ROUND((G17*($G$5+1)),2)</f>
        <v>58.28</v>
      </c>
      <c r="I17" s="32">
        <f t="shared" ref="I17:I20" si="3">H17*F17</f>
        <v>2098.08</v>
      </c>
      <c r="J17" s="33">
        <f>I17*J$88/I$88</f>
        <v>3.9061966987344937E-3</v>
      </c>
    </row>
    <row r="18" spans="1:10" ht="46.5" customHeight="1" x14ac:dyDescent="0.3">
      <c r="A18" s="28" t="s">
        <v>33</v>
      </c>
      <c r="B18" s="28">
        <v>30010</v>
      </c>
      <c r="C18" s="28" t="s">
        <v>56</v>
      </c>
      <c r="D18" s="100" t="s">
        <v>158</v>
      </c>
      <c r="E18" s="27" t="s">
        <v>30</v>
      </c>
      <c r="F18" s="29">
        <f>'MEMORIA DE CAL'!C49</f>
        <v>9.5591999999999988</v>
      </c>
      <c r="G18" s="30">
        <v>45.24</v>
      </c>
      <c r="H18" s="31">
        <f>ROUND((G18*($G$5+1)),2)</f>
        <v>58.28</v>
      </c>
      <c r="I18" s="32">
        <f t="shared" ref="I18" si="4">H18*F18</f>
        <v>557.11017599999991</v>
      </c>
      <c r="J18" s="33">
        <f>I18*J$88/I$88</f>
        <v>1.0372254300706324E-3</v>
      </c>
    </row>
    <row r="19" spans="1:10" ht="36.75" customHeight="1" x14ac:dyDescent="0.3">
      <c r="A19" s="28" t="s">
        <v>33</v>
      </c>
      <c r="B19" s="28">
        <v>30254</v>
      </c>
      <c r="C19" s="28" t="s">
        <v>168</v>
      </c>
      <c r="D19" s="100" t="s">
        <v>58</v>
      </c>
      <c r="E19" s="27" t="s">
        <v>30</v>
      </c>
      <c r="F19" s="29">
        <f>'MEMORIA DE CAL'!C55</f>
        <v>3.8236799999999995</v>
      </c>
      <c r="G19" s="30">
        <v>48.56</v>
      </c>
      <c r="H19" s="31">
        <f>ROUND((G19*($G$5+1)),2)</f>
        <v>62.55</v>
      </c>
      <c r="I19" s="32">
        <f t="shared" ref="I19" si="5">H19*F19</f>
        <v>239.17118399999995</v>
      </c>
      <c r="J19" s="33">
        <f>I19*J$88/I$88</f>
        <v>4.4528792485187411E-4</v>
      </c>
    </row>
    <row r="20" spans="1:10" ht="47.25" customHeight="1" x14ac:dyDescent="0.3">
      <c r="A20" s="28" t="s">
        <v>33</v>
      </c>
      <c r="B20" s="28">
        <v>40285</v>
      </c>
      <c r="C20" s="28" t="s">
        <v>169</v>
      </c>
      <c r="D20" s="100" t="s">
        <v>160</v>
      </c>
      <c r="E20" s="27" t="s">
        <v>30</v>
      </c>
      <c r="F20" s="29">
        <f>'MEMORIA DE CAL'!C67</f>
        <v>9.5591999999999988</v>
      </c>
      <c r="G20" s="30">
        <v>1264.55</v>
      </c>
      <c r="H20" s="31">
        <f t="shared" ref="H20" si="6">ROUND((G20*($G$5+1)),2)</f>
        <v>1628.99</v>
      </c>
      <c r="I20" s="32">
        <f t="shared" si="3"/>
        <v>15571.841207999998</v>
      </c>
      <c r="J20" s="33">
        <f>I20*J$88/I$88</f>
        <v>2.8991589796341106E-2</v>
      </c>
    </row>
    <row r="21" spans="1:10" ht="51" customHeight="1" x14ac:dyDescent="0.3">
      <c r="A21" s="28" t="s">
        <v>33</v>
      </c>
      <c r="B21" s="28">
        <v>30011</v>
      </c>
      <c r="C21" s="28" t="s">
        <v>170</v>
      </c>
      <c r="D21" s="100" t="s">
        <v>144</v>
      </c>
      <c r="E21" s="27" t="s">
        <v>30</v>
      </c>
      <c r="F21" s="29">
        <f>'MEMORIA DE CAL'!C73</f>
        <v>36</v>
      </c>
      <c r="G21" s="30">
        <v>97.17</v>
      </c>
      <c r="H21" s="31">
        <f t="shared" ref="H21" si="7">ROUND((G21*($G$5+1)),2)</f>
        <v>125.17</v>
      </c>
      <c r="I21" s="32">
        <f t="shared" ref="I21" si="8">H21*F21</f>
        <v>4506.12</v>
      </c>
      <c r="J21" s="33">
        <f>I21*J$88/I$88</f>
        <v>8.3894756482600641E-3</v>
      </c>
    </row>
    <row r="22" spans="1:10" ht="9.9" customHeight="1" x14ac:dyDescent="0.3">
      <c r="A22" s="135"/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 x14ac:dyDescent="0.3">
      <c r="A23" s="130"/>
      <c r="B23" s="130"/>
      <c r="C23" s="20">
        <v>3</v>
      </c>
      <c r="D23" s="55" t="s">
        <v>136</v>
      </c>
      <c r="E23" s="58"/>
      <c r="F23" s="58"/>
      <c r="G23" s="56"/>
      <c r="H23" s="58"/>
      <c r="I23" s="25">
        <f>I24+I25+I26</f>
        <v>18705.143380799997</v>
      </c>
      <c r="J23" s="26"/>
    </row>
    <row r="24" spans="1:10" ht="69" customHeight="1" x14ac:dyDescent="0.3">
      <c r="A24" s="28" t="s">
        <v>33</v>
      </c>
      <c r="B24" s="28">
        <v>50766</v>
      </c>
      <c r="C24" s="28" t="s">
        <v>35</v>
      </c>
      <c r="D24" s="100" t="s">
        <v>197</v>
      </c>
      <c r="E24" s="27" t="s">
        <v>30</v>
      </c>
      <c r="F24" s="29">
        <f>'MEMORIA DE CAL'!C80</f>
        <v>3.8236799999999995</v>
      </c>
      <c r="G24" s="30">
        <v>2897.31</v>
      </c>
      <c r="H24" s="31">
        <f>ROUND((G24*($G$5+1)),2)</f>
        <v>3732.31</v>
      </c>
      <c r="I24" s="32">
        <f>H24*F24</f>
        <v>14271.159100799998</v>
      </c>
      <c r="J24" s="33">
        <f>I24*J$88/I$88</f>
        <v>2.6569985208695416E-2</v>
      </c>
    </row>
    <row r="25" spans="1:10" ht="70.5" customHeight="1" x14ac:dyDescent="0.3">
      <c r="A25" s="28" t="s">
        <v>33</v>
      </c>
      <c r="B25" s="28">
        <v>50766</v>
      </c>
      <c r="C25" s="28" t="s">
        <v>48</v>
      </c>
      <c r="D25" s="100" t="s">
        <v>146</v>
      </c>
      <c r="E25" s="27" t="s">
        <v>30</v>
      </c>
      <c r="F25" s="29">
        <f>'MEMORIA DE CAL'!C88</f>
        <v>0.21599999999999997</v>
      </c>
      <c r="G25" s="30">
        <v>2897.31</v>
      </c>
      <c r="H25" s="31">
        <f t="shared" ref="H25" si="9">ROUND((G25*($G$5+1)),2)</f>
        <v>3732.31</v>
      </c>
      <c r="I25" s="32">
        <f t="shared" ref="I25" si="10">H25*F25</f>
        <v>806.17895999999985</v>
      </c>
      <c r="J25" s="33">
        <f>I25*J$88/I$88</f>
        <v>1.5009406658188472E-3</v>
      </c>
    </row>
    <row r="26" spans="1:10" ht="51.75" customHeight="1" x14ac:dyDescent="0.3">
      <c r="A26" s="28" t="s">
        <v>33</v>
      </c>
      <c r="B26" s="28">
        <v>50766</v>
      </c>
      <c r="C26" s="28" t="s">
        <v>182</v>
      </c>
      <c r="D26" s="100" t="s">
        <v>183</v>
      </c>
      <c r="E26" s="27" t="s">
        <v>30</v>
      </c>
      <c r="F26" s="29">
        <f>'MEMORIA DE CAL'!C96</f>
        <v>0.97199999999999986</v>
      </c>
      <c r="G26" s="30">
        <v>2897.31</v>
      </c>
      <c r="H26" s="31">
        <f t="shared" ref="H26" si="11">ROUND((G26*($G$5+1)),2)</f>
        <v>3732.31</v>
      </c>
      <c r="I26" s="32">
        <f t="shared" ref="I26" si="12">H26*F26</f>
        <v>3627.8053199999995</v>
      </c>
      <c r="J26" s="33">
        <f>I26*J$88/I$88</f>
        <v>6.7542329961848132E-3</v>
      </c>
    </row>
    <row r="27" spans="1:10" ht="9.9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</row>
    <row r="28" spans="1:10" ht="25.5" customHeight="1" x14ac:dyDescent="0.3">
      <c r="A28" s="130"/>
      <c r="B28" s="130"/>
      <c r="C28" s="20">
        <v>4</v>
      </c>
      <c r="D28" s="55" t="s">
        <v>137</v>
      </c>
      <c r="E28" s="93"/>
      <c r="F28" s="93"/>
      <c r="G28" s="56"/>
      <c r="H28" s="93"/>
      <c r="I28" s="25">
        <f>I29+I30</f>
        <v>124892.67039299999</v>
      </c>
      <c r="J28" s="26"/>
    </row>
    <row r="29" spans="1:10" ht="53.25" customHeight="1" x14ac:dyDescent="0.3">
      <c r="A29" s="28" t="s">
        <v>33</v>
      </c>
      <c r="B29" s="28">
        <v>21531</v>
      </c>
      <c r="C29" s="28" t="s">
        <v>45</v>
      </c>
      <c r="D29" s="100" t="s">
        <v>138</v>
      </c>
      <c r="E29" s="27" t="s">
        <v>26</v>
      </c>
      <c r="F29" s="29">
        <f>'MEMORIA DE CAL'!C103</f>
        <v>385.50689999999997</v>
      </c>
      <c r="G29" s="29">
        <v>34.869999999999997</v>
      </c>
      <c r="H29" s="31">
        <f>ROUND((G29*($G$5+1)),2)</f>
        <v>44.92</v>
      </c>
      <c r="I29" s="32">
        <f>H29*F29</f>
        <v>17316.969947999998</v>
      </c>
      <c r="J29" s="33">
        <f>I29*J$88/I$88</f>
        <v>3.2240663293564606E-2</v>
      </c>
    </row>
    <row r="30" spans="1:10" ht="48.75" customHeight="1" x14ac:dyDescent="0.3">
      <c r="A30" s="28" t="s">
        <v>33</v>
      </c>
      <c r="B30" s="28">
        <v>71493</v>
      </c>
      <c r="C30" s="28" t="s">
        <v>59</v>
      </c>
      <c r="D30" s="100" t="s">
        <v>139</v>
      </c>
      <c r="E30" s="27" t="s">
        <v>26</v>
      </c>
      <c r="F30" s="29">
        <f>'MEMORIA DE CAL'!C110</f>
        <v>385.50689999999997</v>
      </c>
      <c r="G30" s="30">
        <v>216.62</v>
      </c>
      <c r="H30" s="31">
        <f>ROUND((G30*($G$5+1)),2)</f>
        <v>279.05</v>
      </c>
      <c r="I30" s="32">
        <f t="shared" ref="I30" si="13">H30*F30</f>
        <v>107575.70044499999</v>
      </c>
      <c r="J30" s="33">
        <f>I30*J$88/I$88</f>
        <v>0.20028399581632245</v>
      </c>
    </row>
    <row r="31" spans="1:10" ht="9.9" customHeight="1" x14ac:dyDescent="0.3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10" x14ac:dyDescent="0.3">
      <c r="A32" s="130"/>
      <c r="B32" s="130"/>
      <c r="C32" s="20">
        <v>5</v>
      </c>
      <c r="D32" s="55" t="s">
        <v>60</v>
      </c>
      <c r="E32" s="58"/>
      <c r="F32" s="58"/>
      <c r="G32" s="56"/>
      <c r="H32" s="58"/>
      <c r="I32" s="25">
        <f>I33</f>
        <v>33374.789799999999</v>
      </c>
      <c r="J32" s="26"/>
    </row>
    <row r="33" spans="1:10" ht="91.5" customHeight="1" x14ac:dyDescent="0.3">
      <c r="A33" s="28" t="s">
        <v>27</v>
      </c>
      <c r="B33" s="28">
        <v>87520</v>
      </c>
      <c r="C33" s="28" t="s">
        <v>49</v>
      </c>
      <c r="D33" s="100" t="s">
        <v>61</v>
      </c>
      <c r="E33" s="27" t="s">
        <v>26</v>
      </c>
      <c r="F33" s="29">
        <f>'MEMORIA DE CAL'!D127</f>
        <v>368.65999999999997</v>
      </c>
      <c r="G33" s="30">
        <v>70.28</v>
      </c>
      <c r="H33" s="31">
        <f>ROUND((G33*($G$5+1)),2)</f>
        <v>90.53</v>
      </c>
      <c r="I33" s="32">
        <f>H33*F33</f>
        <v>33374.789799999999</v>
      </c>
      <c r="J33" s="33">
        <f>I33*J$88/I$88</f>
        <v>6.213704612680053E-2</v>
      </c>
    </row>
    <row r="34" spans="1:10" ht="9.9" customHeight="1" x14ac:dyDescent="0.3">
      <c r="A34" s="135"/>
      <c r="B34" s="135"/>
      <c r="C34" s="135"/>
      <c r="D34" s="135"/>
      <c r="E34" s="135"/>
      <c r="F34" s="135"/>
      <c r="G34" s="135"/>
      <c r="H34" s="135"/>
      <c r="I34" s="135"/>
      <c r="J34" s="135"/>
    </row>
    <row r="35" spans="1:10" ht="25.5" customHeight="1" x14ac:dyDescent="0.3">
      <c r="A35" s="130"/>
      <c r="B35" s="130"/>
      <c r="C35" s="20">
        <v>6</v>
      </c>
      <c r="D35" s="55" t="s">
        <v>64</v>
      </c>
      <c r="E35" s="58"/>
      <c r="F35" s="58"/>
      <c r="G35" s="56"/>
      <c r="H35" s="58"/>
      <c r="I35" s="25">
        <f>I36+I37+I38+I39</f>
        <v>16087.938</v>
      </c>
      <c r="J35" s="26"/>
    </row>
    <row r="36" spans="1:10" ht="45.75" customHeight="1" x14ac:dyDescent="0.3">
      <c r="A36" s="28" t="s">
        <v>33</v>
      </c>
      <c r="B36" s="28">
        <v>70058</v>
      </c>
      <c r="C36" s="28" t="s">
        <v>50</v>
      </c>
      <c r="D36" s="100" t="s">
        <v>65</v>
      </c>
      <c r="E36" s="27" t="s">
        <v>26</v>
      </c>
      <c r="F36" s="29">
        <f>'MEMORIA DE CAL'!C133</f>
        <v>26.040000000000003</v>
      </c>
      <c r="G36" s="30">
        <v>69.05</v>
      </c>
      <c r="H36" s="31">
        <f>ROUND((G36*($G$5+1)),2)</f>
        <v>88.95</v>
      </c>
      <c r="I36" s="32">
        <f>H36*F36</f>
        <v>2316.2580000000003</v>
      </c>
      <c r="J36" s="33">
        <f>I36*J$88/I$88</f>
        <v>4.3123996001188528E-3</v>
      </c>
    </row>
    <row r="37" spans="1:10" ht="63.75" customHeight="1" x14ac:dyDescent="0.3">
      <c r="A37" s="28" t="s">
        <v>33</v>
      </c>
      <c r="B37" s="28">
        <v>70052</v>
      </c>
      <c r="C37" s="28" t="s">
        <v>62</v>
      </c>
      <c r="D37" s="100" t="s">
        <v>66</v>
      </c>
      <c r="E37" s="27" t="s">
        <v>26</v>
      </c>
      <c r="F37" s="29">
        <f>'MEMORIA DE CAL'!C139</f>
        <v>26.040000000000003</v>
      </c>
      <c r="G37" s="30">
        <v>85.16</v>
      </c>
      <c r="H37" s="31">
        <f t="shared" ref="H37:H38" si="14">ROUND((G37*($G$5+1)),2)</f>
        <v>109.7</v>
      </c>
      <c r="I37" s="32">
        <f t="shared" ref="I37:I38" si="15">H37*F37</f>
        <v>2856.5880000000002</v>
      </c>
      <c r="J37" s="33">
        <f>I37*J$88/I$88</f>
        <v>5.3183837676564153E-3</v>
      </c>
    </row>
    <row r="38" spans="1:10" ht="40.5" customHeight="1" x14ac:dyDescent="0.3">
      <c r="A38" s="28" t="s">
        <v>33</v>
      </c>
      <c r="B38" s="28">
        <v>80300</v>
      </c>
      <c r="C38" s="28" t="s">
        <v>63</v>
      </c>
      <c r="D38" s="100" t="s">
        <v>67</v>
      </c>
      <c r="E38" s="27" t="s">
        <v>26</v>
      </c>
      <c r="F38" s="29">
        <f>'MEMORIA DE CAL'!C145</f>
        <v>26.040000000000003</v>
      </c>
      <c r="G38" s="30">
        <v>5.67</v>
      </c>
      <c r="H38" s="31">
        <f t="shared" si="14"/>
        <v>7.3</v>
      </c>
      <c r="I38" s="32">
        <f t="shared" si="15"/>
        <v>190.09200000000001</v>
      </c>
      <c r="J38" s="33">
        <f>I38*J$88/I$88</f>
        <v>3.5391250231441961E-4</v>
      </c>
    </row>
    <row r="39" spans="1:10" ht="50.25" customHeight="1" x14ac:dyDescent="0.3">
      <c r="A39" s="28" t="s">
        <v>33</v>
      </c>
      <c r="B39" s="28">
        <v>70708</v>
      </c>
      <c r="C39" s="28" t="s">
        <v>140</v>
      </c>
      <c r="D39" s="100" t="s">
        <v>149</v>
      </c>
      <c r="E39" s="27" t="s">
        <v>26</v>
      </c>
      <c r="F39" s="29">
        <f>'MEMORIA DE CAL'!C151</f>
        <v>150</v>
      </c>
      <c r="G39" s="30">
        <v>55.5</v>
      </c>
      <c r="H39" s="31">
        <f t="shared" ref="H39" si="16">ROUND((G39*($G$5+1)),2)</f>
        <v>71.5</v>
      </c>
      <c r="I39" s="32">
        <f t="shared" ref="I39" si="17">H39*F39</f>
        <v>10725</v>
      </c>
      <c r="J39" s="33">
        <f>I39*J$88/I$88</f>
        <v>1.9967760806988984E-2</v>
      </c>
    </row>
    <row r="40" spans="1:10" ht="9.9" customHeight="1" x14ac:dyDescent="0.3">
      <c r="A40" s="37"/>
      <c r="B40" s="37"/>
      <c r="C40" s="37"/>
      <c r="D40" s="38"/>
      <c r="E40" s="36"/>
      <c r="F40" s="39"/>
      <c r="G40" s="40"/>
      <c r="H40" s="41"/>
      <c r="I40" s="42"/>
      <c r="J40" s="43"/>
    </row>
    <row r="41" spans="1:10" ht="19.5" customHeight="1" x14ac:dyDescent="0.3">
      <c r="A41" s="130"/>
      <c r="B41" s="130"/>
      <c r="C41" s="20">
        <v>7</v>
      </c>
      <c r="D41" s="55" t="s">
        <v>68</v>
      </c>
      <c r="E41" s="58"/>
      <c r="F41" s="58"/>
      <c r="G41" s="56"/>
      <c r="H41" s="58"/>
      <c r="I41" s="25">
        <f>I42+I43+I44</f>
        <v>7973.9712000000018</v>
      </c>
      <c r="J41" s="26"/>
    </row>
    <row r="42" spans="1:10" ht="42.75" customHeight="1" x14ac:dyDescent="0.3">
      <c r="A42" s="28" t="s">
        <v>33</v>
      </c>
      <c r="B42" s="28">
        <v>90304</v>
      </c>
      <c r="C42" s="28" t="s">
        <v>70</v>
      </c>
      <c r="D42" s="100" t="s">
        <v>191</v>
      </c>
      <c r="E42" s="27" t="s">
        <v>26</v>
      </c>
      <c r="F42" s="29">
        <f>'MEMORIA DE CAL'!C160</f>
        <v>10.080000000000002</v>
      </c>
      <c r="G42" s="30">
        <v>263.67</v>
      </c>
      <c r="H42" s="31">
        <f>ROUND((G42*($G$5+1)),2)</f>
        <v>339.66</v>
      </c>
      <c r="I42" s="32">
        <f>H42*F42</f>
        <v>3423.7728000000011</v>
      </c>
      <c r="J42" s="33">
        <f>I42*J$88/I$88</f>
        <v>6.374366091177152E-3</v>
      </c>
    </row>
    <row r="43" spans="1:10" ht="57.75" customHeight="1" x14ac:dyDescent="0.3">
      <c r="A43" s="27" t="s">
        <v>33</v>
      </c>
      <c r="B43" s="28">
        <v>91375</v>
      </c>
      <c r="C43" s="28" t="s">
        <v>71</v>
      </c>
      <c r="D43" s="100" t="s">
        <v>69</v>
      </c>
      <c r="E43" s="27" t="s">
        <v>26</v>
      </c>
      <c r="F43" s="29">
        <f>'MEMORIA DE CAL'!C169</f>
        <v>1.44</v>
      </c>
      <c r="G43" s="30">
        <v>577.89</v>
      </c>
      <c r="H43" s="31">
        <f t="shared" ref="H43" si="18">ROUND((G43*($G$5+1)),2)</f>
        <v>744.44</v>
      </c>
      <c r="I43" s="32">
        <f t="shared" ref="I43" si="19">H43*F43</f>
        <v>1071.9936</v>
      </c>
      <c r="J43" s="33">
        <f>I43*J$88/I$88</f>
        <v>1.9958332672655502E-3</v>
      </c>
    </row>
    <row r="44" spans="1:10" ht="48.75" customHeight="1" x14ac:dyDescent="0.3">
      <c r="A44" s="28" t="s">
        <v>33</v>
      </c>
      <c r="B44" s="28">
        <v>90068</v>
      </c>
      <c r="C44" s="28" t="s">
        <v>196</v>
      </c>
      <c r="D44" s="100" t="s">
        <v>198</v>
      </c>
      <c r="E44" s="27" t="s">
        <v>26</v>
      </c>
      <c r="F44" s="29">
        <f>16*0.7*0.9</f>
        <v>10.08</v>
      </c>
      <c r="G44" s="30">
        <v>267.86</v>
      </c>
      <c r="H44" s="31">
        <f>ROUND((G44*($G$5+1)),2)</f>
        <v>345.06</v>
      </c>
      <c r="I44" s="32">
        <f>H44*F44</f>
        <v>3478.2048</v>
      </c>
      <c r="J44" s="33">
        <f>I44*J$88/I$88</f>
        <v>6.4757073644868025E-3</v>
      </c>
    </row>
    <row r="45" spans="1:10" ht="9.9" customHeight="1" x14ac:dyDescent="0.3">
      <c r="A45" s="136"/>
      <c r="B45" s="136"/>
      <c r="C45" s="136"/>
      <c r="D45" s="136"/>
      <c r="E45" s="136"/>
      <c r="F45" s="136"/>
      <c r="G45" s="136"/>
      <c r="H45" s="136"/>
      <c r="I45" s="136"/>
      <c r="J45" s="136"/>
    </row>
    <row r="46" spans="1:10" x14ac:dyDescent="0.3">
      <c r="A46" s="130"/>
      <c r="B46" s="130"/>
      <c r="C46" s="20">
        <v>8</v>
      </c>
      <c r="D46" s="55" t="s">
        <v>74</v>
      </c>
      <c r="E46" s="58"/>
      <c r="F46" s="58"/>
      <c r="G46" s="56"/>
      <c r="H46" s="58"/>
      <c r="I46" s="25">
        <f>I48+I49+I50+I51+I47+I52</f>
        <v>177858.33739999999</v>
      </c>
      <c r="J46" s="26"/>
    </row>
    <row r="47" spans="1:10" ht="42.75" customHeight="1" x14ac:dyDescent="0.3">
      <c r="A47" s="28" t="s">
        <v>33</v>
      </c>
      <c r="B47" s="28">
        <v>110763</v>
      </c>
      <c r="C47" s="28" t="s">
        <v>72</v>
      </c>
      <c r="D47" s="100" t="s">
        <v>162</v>
      </c>
      <c r="E47" s="27" t="s">
        <v>26</v>
      </c>
      <c r="F47" s="29">
        <f>'MEMORIA DE CAL'!C176</f>
        <v>737.31999999999994</v>
      </c>
      <c r="G47" s="30">
        <v>39.26</v>
      </c>
      <c r="H47" s="31">
        <f>ROUND((G47*($G$5+1)),2)</f>
        <v>50.57</v>
      </c>
      <c r="I47" s="32">
        <f>H47*F47</f>
        <v>37286.272399999994</v>
      </c>
      <c r="J47" s="33">
        <f t="shared" ref="J47:J52" si="20">I47*J$88/I$88</f>
        <v>6.9419428313979945E-2</v>
      </c>
    </row>
    <row r="48" spans="1:10" ht="44.25" customHeight="1" x14ac:dyDescent="0.3">
      <c r="A48" s="28" t="s">
        <v>33</v>
      </c>
      <c r="B48" s="28">
        <v>110148</v>
      </c>
      <c r="C48" s="28" t="s">
        <v>163</v>
      </c>
      <c r="D48" s="100" t="s">
        <v>161</v>
      </c>
      <c r="E48" s="27" t="s">
        <v>26</v>
      </c>
      <c r="F48" s="29">
        <f>'MEMORIA DE CAL'!C183</f>
        <v>242.57999999999996</v>
      </c>
      <c r="G48" s="30">
        <v>79.61</v>
      </c>
      <c r="H48" s="31">
        <f>ROUND((G48*($G$5+1)),2)</f>
        <v>102.55</v>
      </c>
      <c r="I48" s="32">
        <f>H48*F48</f>
        <v>24876.578999999994</v>
      </c>
      <c r="J48" s="33">
        <f t="shared" si="20"/>
        <v>4.6315112276751988E-2</v>
      </c>
    </row>
    <row r="49" spans="1:10" ht="36.75" customHeight="1" x14ac:dyDescent="0.3">
      <c r="A49" s="27" t="s">
        <v>33</v>
      </c>
      <c r="B49" s="28">
        <v>130119</v>
      </c>
      <c r="C49" s="28" t="s">
        <v>73</v>
      </c>
      <c r="D49" s="100" t="s">
        <v>185</v>
      </c>
      <c r="E49" s="27" t="s">
        <v>26</v>
      </c>
      <c r="F49" s="29">
        <f>'MEMORIA DE CAL'!C191</f>
        <v>166</v>
      </c>
      <c r="G49" s="30">
        <v>76.2</v>
      </c>
      <c r="H49" s="31">
        <f t="shared" ref="H49" si="21">ROUND((G49*($G$5+1)),2)</f>
        <v>98.16</v>
      </c>
      <c r="I49" s="32">
        <f t="shared" ref="I49" si="22">H49*F49</f>
        <v>16294.56</v>
      </c>
      <c r="J49" s="33">
        <f t="shared" si="20"/>
        <v>3.0337144665280223E-2</v>
      </c>
    </row>
    <row r="50" spans="1:10" ht="37.5" customHeight="1" x14ac:dyDescent="0.3">
      <c r="A50" s="27" t="s">
        <v>27</v>
      </c>
      <c r="B50" s="28">
        <v>40653</v>
      </c>
      <c r="C50" s="28" t="s">
        <v>141</v>
      </c>
      <c r="D50" s="100" t="s">
        <v>142</v>
      </c>
      <c r="E50" s="27" t="s">
        <v>26</v>
      </c>
      <c r="F50" s="29">
        <f>'MEMORIA DE CAL'!C197</f>
        <v>671</v>
      </c>
      <c r="G50" s="30">
        <v>104.4</v>
      </c>
      <c r="H50" s="31">
        <f t="shared" ref="H50" si="23">ROUND((G50*($G$5+1)),2)</f>
        <v>134.49</v>
      </c>
      <c r="I50" s="32">
        <f t="shared" ref="I50" si="24">H50*F50</f>
        <v>90242.790000000008</v>
      </c>
      <c r="J50" s="33">
        <f t="shared" si="20"/>
        <v>0.16801365457112705</v>
      </c>
    </row>
    <row r="51" spans="1:10" ht="39.75" customHeight="1" x14ac:dyDescent="0.3">
      <c r="A51" s="27" t="s">
        <v>33</v>
      </c>
      <c r="B51" s="28">
        <v>130584</v>
      </c>
      <c r="C51" s="28" t="s">
        <v>143</v>
      </c>
      <c r="D51" s="100" t="s">
        <v>148</v>
      </c>
      <c r="E51" s="27" t="s">
        <v>26</v>
      </c>
      <c r="F51" s="29">
        <f>'MEMORIA DE CAL'!C203</f>
        <v>36</v>
      </c>
      <c r="G51" s="30">
        <v>77.709999999999994</v>
      </c>
      <c r="H51" s="31">
        <f t="shared" ref="H51" si="25">ROUND((G51*($G$5+1)),2)</f>
        <v>100.11</v>
      </c>
      <c r="I51" s="32">
        <f t="shared" ref="I51" si="26">H51*F51</f>
        <v>3603.96</v>
      </c>
      <c r="J51" s="33">
        <f t="shared" si="20"/>
        <v>6.7098378776648971E-3</v>
      </c>
    </row>
    <row r="52" spans="1:10" ht="42" customHeight="1" x14ac:dyDescent="0.3">
      <c r="A52" s="27" t="s">
        <v>33</v>
      </c>
      <c r="B52" s="28">
        <v>120481</v>
      </c>
      <c r="C52" s="28" t="s">
        <v>176</v>
      </c>
      <c r="D52" s="100" t="s">
        <v>175</v>
      </c>
      <c r="E52" s="27" t="s">
        <v>26</v>
      </c>
      <c r="F52" s="29">
        <f>'MEMORIA DE CAL'!C209</f>
        <v>9.6</v>
      </c>
      <c r="G52" s="30">
        <v>449.12</v>
      </c>
      <c r="H52" s="31">
        <f t="shared" ref="H52" si="27">ROUND((G52*($G$5+1)),2)</f>
        <v>578.55999999999995</v>
      </c>
      <c r="I52" s="32">
        <f t="shared" ref="I52" si="28">H52*F52</f>
        <v>5554.1759999999995</v>
      </c>
      <c r="J52" s="33">
        <f t="shared" si="20"/>
        <v>1.0340741990481942E-2</v>
      </c>
    </row>
    <row r="53" spans="1:10" ht="9.9" customHeight="1" x14ac:dyDescent="0.3">
      <c r="A53" s="137"/>
      <c r="B53" s="137"/>
      <c r="C53" s="137"/>
      <c r="D53" s="137"/>
      <c r="E53" s="137"/>
      <c r="F53" s="137"/>
      <c r="G53" s="137"/>
      <c r="H53" s="137"/>
      <c r="I53" s="137"/>
      <c r="J53" s="137"/>
    </row>
    <row r="54" spans="1:10" ht="9.9" customHeight="1" x14ac:dyDescent="0.3">
      <c r="A54" s="130"/>
      <c r="B54" s="130"/>
      <c r="C54" s="20">
        <v>9</v>
      </c>
      <c r="D54" s="55" t="s">
        <v>76</v>
      </c>
      <c r="E54" s="58"/>
      <c r="F54" s="58"/>
      <c r="G54" s="56"/>
      <c r="H54" s="58"/>
      <c r="I54" s="25">
        <f>I55</f>
        <v>389.58000000000004</v>
      </c>
      <c r="J54" s="26"/>
    </row>
    <row r="55" spans="1:10" ht="48.75" customHeight="1" x14ac:dyDescent="0.3">
      <c r="A55" s="28" t="s">
        <v>27</v>
      </c>
      <c r="B55" s="28">
        <v>96116</v>
      </c>
      <c r="C55" s="28" t="s">
        <v>75</v>
      </c>
      <c r="D55" s="100" t="s">
        <v>77</v>
      </c>
      <c r="E55" s="27" t="s">
        <v>26</v>
      </c>
      <c r="F55" s="29">
        <f>'MEMORIA DE CAL'!C215</f>
        <v>6</v>
      </c>
      <c r="G55" s="30">
        <v>50.4</v>
      </c>
      <c r="H55" s="31">
        <f>ROUND((G55*($G$5+1)),2)</f>
        <v>64.930000000000007</v>
      </c>
      <c r="I55" s="32">
        <f>H55*F55</f>
        <v>389.58000000000004</v>
      </c>
      <c r="J55" s="33">
        <f>I55*J$88/I$88</f>
        <v>7.2531843871205309E-4</v>
      </c>
    </row>
    <row r="56" spans="1:10" ht="9.9" customHeight="1" x14ac:dyDescent="0.3">
      <c r="A56" s="36"/>
      <c r="B56" s="37"/>
      <c r="C56" s="36"/>
      <c r="D56" s="38"/>
      <c r="E56" s="36"/>
      <c r="F56" s="39"/>
      <c r="G56" s="40"/>
      <c r="H56" s="41"/>
      <c r="I56" s="42"/>
      <c r="J56" s="43"/>
    </row>
    <row r="57" spans="1:10" x14ac:dyDescent="0.3">
      <c r="A57" s="130"/>
      <c r="B57" s="130"/>
      <c r="C57" s="20">
        <v>10</v>
      </c>
      <c r="D57" s="55" t="s">
        <v>80</v>
      </c>
      <c r="E57" s="58"/>
      <c r="F57" s="58"/>
      <c r="G57" s="56"/>
      <c r="H57" s="58"/>
      <c r="I57" s="25">
        <f>I58+I59+I60</f>
        <v>40335.214260000001</v>
      </c>
      <c r="J57" s="26"/>
    </row>
    <row r="58" spans="1:10" ht="51.75" customHeight="1" x14ac:dyDescent="0.3">
      <c r="A58" s="28" t="s">
        <v>33</v>
      </c>
      <c r="B58" s="28">
        <v>150179</v>
      </c>
      <c r="C58" s="28" t="s">
        <v>78</v>
      </c>
      <c r="D58" s="100" t="s">
        <v>192</v>
      </c>
      <c r="E58" s="27" t="s">
        <v>26</v>
      </c>
      <c r="F58" s="29">
        <f>'MEMORIA DE CAL'!C232</f>
        <v>568.54</v>
      </c>
      <c r="G58" s="30">
        <v>19.21</v>
      </c>
      <c r="H58" s="31">
        <f>ROUND((G58*($G$5+1)),2)</f>
        <v>24.75</v>
      </c>
      <c r="I58" s="32">
        <f>H58*F58</f>
        <v>14071.365</v>
      </c>
      <c r="J58" s="33">
        <f>I58*J$88/I$88</f>
        <v>2.6198009375089655E-2</v>
      </c>
    </row>
    <row r="59" spans="1:10" ht="40.5" customHeight="1" x14ac:dyDescent="0.3">
      <c r="A59" s="28" t="s">
        <v>33</v>
      </c>
      <c r="B59" s="28">
        <v>150731</v>
      </c>
      <c r="C59" s="28" t="s">
        <v>79</v>
      </c>
      <c r="D59" s="100" t="s">
        <v>193</v>
      </c>
      <c r="E59" s="27" t="s">
        <v>26</v>
      </c>
      <c r="F59" s="29">
        <f>'MEMORIA DE CAL'!C250</f>
        <v>615.02</v>
      </c>
      <c r="G59" s="30">
        <v>21.22</v>
      </c>
      <c r="H59" s="31">
        <f>ROUND((G59*($G$5+1)),2)</f>
        <v>27.34</v>
      </c>
      <c r="I59" s="32">
        <f>H59*F59</f>
        <v>16814.646799999999</v>
      </c>
      <c r="J59" s="33">
        <f>I59*J$88/I$88</f>
        <v>3.1305440126471115E-2</v>
      </c>
    </row>
    <row r="60" spans="1:10" ht="36" customHeight="1" x14ac:dyDescent="0.3">
      <c r="A60" s="28" t="s">
        <v>27</v>
      </c>
      <c r="B60" s="28">
        <v>98397</v>
      </c>
      <c r="C60" s="28" t="s">
        <v>79</v>
      </c>
      <c r="D60" s="100" t="s">
        <v>166</v>
      </c>
      <c r="E60" s="27" t="s">
        <v>26</v>
      </c>
      <c r="F60" s="29">
        <f>'MEMORIA DE CAL'!C258</f>
        <v>856.6819999999999</v>
      </c>
      <c r="G60" s="30">
        <v>8.56</v>
      </c>
      <c r="H60" s="31">
        <f>ROUND((G60*($G$5+1)),2)</f>
        <v>11.03</v>
      </c>
      <c r="I60" s="32">
        <f>H60*F60</f>
        <v>9449.2024599999986</v>
      </c>
      <c r="J60" s="33">
        <f>I60*J$88/I$88</f>
        <v>1.759248620401789E-2</v>
      </c>
    </row>
    <row r="61" spans="1:10" ht="9.9" customHeight="1" x14ac:dyDescent="0.3">
      <c r="A61" s="136"/>
      <c r="B61" s="136"/>
      <c r="C61" s="136"/>
      <c r="D61" s="136"/>
      <c r="E61" s="136"/>
      <c r="F61" s="136"/>
      <c r="G61" s="136"/>
      <c r="H61" s="136"/>
      <c r="I61" s="136"/>
      <c r="J61" s="136"/>
    </row>
    <row r="62" spans="1:10" ht="9.9" customHeight="1" x14ac:dyDescent="0.3">
      <c r="A62" s="130"/>
      <c r="B62" s="130"/>
      <c r="C62" s="20">
        <v>11</v>
      </c>
      <c r="D62" s="55" t="s">
        <v>46</v>
      </c>
      <c r="E62" s="58"/>
      <c r="F62" s="58"/>
      <c r="G62" s="56"/>
      <c r="H62" s="58"/>
      <c r="I62" s="25">
        <f>I63+I64+I65+I66+I67+I68+I69+I70+I71+I72</f>
        <v>13444.82</v>
      </c>
      <c r="J62" s="26"/>
    </row>
    <row r="63" spans="1:10" ht="48.75" customHeight="1" x14ac:dyDescent="0.3">
      <c r="A63" s="28" t="s">
        <v>33</v>
      </c>
      <c r="B63" s="28">
        <v>170322</v>
      </c>
      <c r="C63" s="28" t="s">
        <v>81</v>
      </c>
      <c r="D63" s="100" t="s">
        <v>87</v>
      </c>
      <c r="E63" s="27" t="s">
        <v>34</v>
      </c>
      <c r="F63" s="29">
        <v>1</v>
      </c>
      <c r="G63" s="30">
        <v>470.21</v>
      </c>
      <c r="H63" s="31">
        <f>ROUND((G63*($G$5+1)),2)</f>
        <v>605.72</v>
      </c>
      <c r="I63" s="32">
        <f t="shared" ref="I63:I69" si="29">H63*F63</f>
        <v>605.72</v>
      </c>
      <c r="J63" s="33">
        <f t="shared" ref="J63:J72" si="30">I63*J$88/I$88</f>
        <v>1.1277270000941135E-3</v>
      </c>
    </row>
    <row r="64" spans="1:10" ht="33" customHeight="1" x14ac:dyDescent="0.3">
      <c r="A64" s="28" t="s">
        <v>33</v>
      </c>
      <c r="B64" s="28">
        <v>170081</v>
      </c>
      <c r="C64" s="28" t="s">
        <v>82</v>
      </c>
      <c r="D64" s="100" t="s">
        <v>88</v>
      </c>
      <c r="E64" s="27" t="s">
        <v>93</v>
      </c>
      <c r="F64" s="29">
        <f>16+2+10</f>
        <v>28</v>
      </c>
      <c r="G64" s="30">
        <v>208.39</v>
      </c>
      <c r="H64" s="31">
        <f>ROUND((G64*($G$5+1)),2)</f>
        <v>268.45</v>
      </c>
      <c r="I64" s="32">
        <f t="shared" si="29"/>
        <v>7516.5999999999995</v>
      </c>
      <c r="J64" s="33">
        <f t="shared" si="30"/>
        <v>1.3994374907395187E-2</v>
      </c>
    </row>
    <row r="65" spans="1:11" ht="45.75" customHeight="1" x14ac:dyDescent="0.3">
      <c r="A65" s="27" t="s">
        <v>33</v>
      </c>
      <c r="B65" s="28">
        <v>170317</v>
      </c>
      <c r="C65" s="28" t="s">
        <v>83</v>
      </c>
      <c r="D65" s="100" t="s">
        <v>89</v>
      </c>
      <c r="E65" s="27" t="s">
        <v>36</v>
      </c>
      <c r="F65" s="29">
        <v>110</v>
      </c>
      <c r="G65" s="30">
        <v>7.79</v>
      </c>
      <c r="H65" s="31">
        <f t="shared" ref="H65:H72" si="31">ROUND((G65*($G$5+1)),2)</f>
        <v>10.039999999999999</v>
      </c>
      <c r="I65" s="32">
        <f t="shared" si="29"/>
        <v>1104.3999999999999</v>
      </c>
      <c r="J65" s="33">
        <f t="shared" si="30"/>
        <v>2.056167369253019E-3</v>
      </c>
    </row>
    <row r="66" spans="1:11" ht="44.25" customHeight="1" x14ac:dyDescent="0.3">
      <c r="A66" s="27" t="s">
        <v>33</v>
      </c>
      <c r="B66" s="28">
        <v>170318</v>
      </c>
      <c r="C66" s="28" t="s">
        <v>186</v>
      </c>
      <c r="D66" s="100" t="s">
        <v>194</v>
      </c>
      <c r="E66" s="27" t="s">
        <v>36</v>
      </c>
      <c r="F66" s="29">
        <v>78</v>
      </c>
      <c r="G66" s="30">
        <v>10.210000000000001</v>
      </c>
      <c r="H66" s="31">
        <f t="shared" si="31"/>
        <v>13.15</v>
      </c>
      <c r="I66" s="32">
        <f t="shared" si="29"/>
        <v>1025.7</v>
      </c>
      <c r="J66" s="33">
        <f t="shared" si="30"/>
        <v>1.9096440335411283E-3</v>
      </c>
    </row>
    <row r="67" spans="1:11" ht="39" customHeight="1" x14ac:dyDescent="0.3">
      <c r="A67" s="27" t="s">
        <v>33</v>
      </c>
      <c r="B67" s="28">
        <v>170881</v>
      </c>
      <c r="C67" s="28" t="s">
        <v>84</v>
      </c>
      <c r="D67" s="100" t="s">
        <v>200</v>
      </c>
      <c r="E67" s="27" t="s">
        <v>190</v>
      </c>
      <c r="F67" s="29">
        <f>16*2</f>
        <v>32</v>
      </c>
      <c r="G67" s="30">
        <v>2.62</v>
      </c>
      <c r="H67" s="31">
        <f>ROUND((G67*($G$5+1)),2)</f>
        <v>3.38</v>
      </c>
      <c r="I67" s="32">
        <f t="shared" si="29"/>
        <v>108.16</v>
      </c>
      <c r="J67" s="33">
        <f t="shared" si="30"/>
        <v>2.013718423201798E-4</v>
      </c>
      <c r="K67" s="108">
        <f>(G67*G5)+G67</f>
        <v>3.3750804586650092</v>
      </c>
    </row>
    <row r="68" spans="1:11" ht="44.25" customHeight="1" x14ac:dyDescent="0.3">
      <c r="A68" s="27" t="s">
        <v>33</v>
      </c>
      <c r="B68" s="28">
        <v>170998</v>
      </c>
      <c r="C68" s="28" t="s">
        <v>85</v>
      </c>
      <c r="D68" s="100" t="s">
        <v>202</v>
      </c>
      <c r="E68" s="27" t="s">
        <v>190</v>
      </c>
      <c r="F68" s="29">
        <v>18</v>
      </c>
      <c r="G68" s="30">
        <v>16.86</v>
      </c>
      <c r="H68" s="31">
        <f>ROUND((G68*($G$5+1)),2)</f>
        <v>21.72</v>
      </c>
      <c r="I68" s="32">
        <f t="shared" si="29"/>
        <v>390.96</v>
      </c>
      <c r="J68" s="33">
        <f t="shared" si="30"/>
        <v>7.2788771702567948E-4</v>
      </c>
      <c r="K68" s="108"/>
    </row>
    <row r="69" spans="1:11" ht="31.5" customHeight="1" x14ac:dyDescent="0.3">
      <c r="A69" s="27" t="s">
        <v>33</v>
      </c>
      <c r="B69" s="28">
        <v>170076</v>
      </c>
      <c r="C69" s="28" t="s">
        <v>86</v>
      </c>
      <c r="D69" s="100" t="s">
        <v>187</v>
      </c>
      <c r="E69" s="27" t="s">
        <v>36</v>
      </c>
      <c r="F69" s="29">
        <v>72</v>
      </c>
      <c r="G69" s="30">
        <v>9.93</v>
      </c>
      <c r="H69" s="31">
        <f>ROUND((G69*($G$5+1)),2)</f>
        <v>12.79</v>
      </c>
      <c r="I69" s="32">
        <f t="shared" si="29"/>
        <v>920.87999999999988</v>
      </c>
      <c r="J69" s="33">
        <f t="shared" si="30"/>
        <v>1.7144905894582762E-3</v>
      </c>
    </row>
    <row r="70" spans="1:11" ht="36" customHeight="1" x14ac:dyDescent="0.3">
      <c r="A70" s="27" t="s">
        <v>33</v>
      </c>
      <c r="B70" s="28">
        <v>171523</v>
      </c>
      <c r="C70" s="28" t="s">
        <v>91</v>
      </c>
      <c r="D70" s="100" t="s">
        <v>90</v>
      </c>
      <c r="E70" s="27" t="s">
        <v>34</v>
      </c>
      <c r="F70" s="29">
        <v>18</v>
      </c>
      <c r="G70" s="30">
        <v>23.11</v>
      </c>
      <c r="H70" s="31">
        <f t="shared" si="31"/>
        <v>29.77</v>
      </c>
      <c r="I70" s="32">
        <f t="shared" ref="I70:I72" si="32">H70*F70</f>
        <v>535.86</v>
      </c>
      <c r="J70" s="33">
        <f t="shared" si="30"/>
        <v>9.9766193995646786E-4</v>
      </c>
    </row>
    <row r="71" spans="1:11" ht="31.5" customHeight="1" x14ac:dyDescent="0.3">
      <c r="A71" s="27" t="s">
        <v>33</v>
      </c>
      <c r="B71" s="28">
        <v>170993</v>
      </c>
      <c r="C71" s="28" t="s">
        <v>188</v>
      </c>
      <c r="D71" s="100" t="s">
        <v>155</v>
      </c>
      <c r="E71" s="27" t="s">
        <v>34</v>
      </c>
      <c r="F71" s="29">
        <v>2</v>
      </c>
      <c r="G71" s="30">
        <v>219.9</v>
      </c>
      <c r="H71" s="31">
        <f t="shared" si="31"/>
        <v>283.27</v>
      </c>
      <c r="I71" s="32">
        <f t="shared" si="32"/>
        <v>566.54</v>
      </c>
      <c r="J71" s="33">
        <f t="shared" si="30"/>
        <v>1.0547818375376725E-3</v>
      </c>
    </row>
    <row r="72" spans="1:11" ht="46.5" customHeight="1" x14ac:dyDescent="0.3">
      <c r="A72" s="27" t="s">
        <v>33</v>
      </c>
      <c r="B72" s="28">
        <v>171006</v>
      </c>
      <c r="C72" s="28" t="s">
        <v>189</v>
      </c>
      <c r="D72" s="100" t="s">
        <v>154</v>
      </c>
      <c r="E72" s="27" t="s">
        <v>34</v>
      </c>
      <c r="F72" s="29">
        <v>10</v>
      </c>
      <c r="G72" s="30">
        <v>52.01</v>
      </c>
      <c r="H72" s="31">
        <f t="shared" si="31"/>
        <v>67</v>
      </c>
      <c r="I72" s="32">
        <f t="shared" si="32"/>
        <v>670</v>
      </c>
      <c r="J72" s="33">
        <f t="shared" si="30"/>
        <v>1.2474032392244866E-3</v>
      </c>
    </row>
    <row r="73" spans="1:11" ht="9.9" customHeight="1" x14ac:dyDescent="0.3">
      <c r="A73" s="136"/>
      <c r="B73" s="136"/>
      <c r="C73" s="136"/>
      <c r="D73" s="136"/>
      <c r="E73" s="136"/>
      <c r="F73" s="136"/>
      <c r="G73" s="136"/>
      <c r="H73" s="136"/>
      <c r="I73" s="136"/>
      <c r="J73" s="136"/>
    </row>
    <row r="74" spans="1:11" ht="36.75" customHeight="1" x14ac:dyDescent="0.3">
      <c r="A74" s="130"/>
      <c r="B74" s="130"/>
      <c r="C74" s="20">
        <v>12</v>
      </c>
      <c r="D74" s="55" t="s">
        <v>96</v>
      </c>
      <c r="E74" s="58"/>
      <c r="F74" s="58"/>
      <c r="G74" s="56"/>
      <c r="H74" s="58"/>
      <c r="I74" s="25">
        <f>SUM(I75:I83)</f>
        <v>48426.71</v>
      </c>
      <c r="J74" s="26"/>
    </row>
    <row r="75" spans="1:11" ht="42.75" customHeight="1" x14ac:dyDescent="0.3">
      <c r="A75" s="28" t="s">
        <v>33</v>
      </c>
      <c r="B75" s="28">
        <v>180299</v>
      </c>
      <c r="C75" s="28" t="s">
        <v>100</v>
      </c>
      <c r="D75" s="100" t="s">
        <v>92</v>
      </c>
      <c r="E75" s="27" t="s">
        <v>93</v>
      </c>
      <c r="F75" s="29">
        <f>6+16</f>
        <v>22</v>
      </c>
      <c r="G75" s="30">
        <v>434.29</v>
      </c>
      <c r="H75" s="31">
        <f>ROUND((G75*($G$5+1)),2)</f>
        <v>559.45000000000005</v>
      </c>
      <c r="I75" s="32">
        <f>H75*F75</f>
        <v>12307.900000000001</v>
      </c>
      <c r="J75" s="33">
        <f t="shared" ref="J75:J82" si="33">I75*J$88/I$88</f>
        <v>2.2914797504553823E-2</v>
      </c>
    </row>
    <row r="76" spans="1:11" ht="29.25" customHeight="1" x14ac:dyDescent="0.3">
      <c r="A76" s="28" t="s">
        <v>33</v>
      </c>
      <c r="B76" s="28">
        <v>180214</v>
      </c>
      <c r="C76" s="28" t="s">
        <v>101</v>
      </c>
      <c r="D76" s="100" t="s">
        <v>94</v>
      </c>
      <c r="E76" s="27" t="s">
        <v>93</v>
      </c>
      <c r="F76" s="29">
        <f>6+16</f>
        <v>22</v>
      </c>
      <c r="G76" s="30">
        <v>337.8</v>
      </c>
      <c r="H76" s="31">
        <f>ROUND((G76*($G$5+1)),2)</f>
        <v>435.15</v>
      </c>
      <c r="I76" s="32">
        <f>H76*F76</f>
        <v>9573.2999999999993</v>
      </c>
      <c r="J76" s="33">
        <f t="shared" si="33"/>
        <v>1.7823530492638472E-2</v>
      </c>
    </row>
    <row r="77" spans="1:11" ht="28.5" customHeight="1" x14ac:dyDescent="0.3">
      <c r="A77" s="27" t="s">
        <v>33</v>
      </c>
      <c r="B77" s="28">
        <v>181296</v>
      </c>
      <c r="C77" s="28" t="s">
        <v>102</v>
      </c>
      <c r="D77" s="100" t="s">
        <v>95</v>
      </c>
      <c r="E77" s="27" t="s">
        <v>34</v>
      </c>
      <c r="F77" s="29">
        <v>2</v>
      </c>
      <c r="G77" s="30">
        <v>220.95</v>
      </c>
      <c r="H77" s="31">
        <f t="shared" ref="H77:H81" si="34">ROUND((G77*($G$5+1)),2)</f>
        <v>284.63</v>
      </c>
      <c r="I77" s="32">
        <f t="shared" ref="I77:I81" si="35">H77*F77</f>
        <v>569.26</v>
      </c>
      <c r="J77" s="33">
        <f t="shared" si="33"/>
        <v>1.0598459223297482E-3</v>
      </c>
    </row>
    <row r="78" spans="1:11" ht="33" customHeight="1" x14ac:dyDescent="0.3">
      <c r="A78" s="27" t="s">
        <v>33</v>
      </c>
      <c r="B78" s="28">
        <v>190609</v>
      </c>
      <c r="C78" s="28" t="s">
        <v>133</v>
      </c>
      <c r="D78" s="100" t="s">
        <v>97</v>
      </c>
      <c r="E78" s="27" t="s">
        <v>34</v>
      </c>
      <c r="F78" s="29">
        <v>4</v>
      </c>
      <c r="G78" s="30">
        <v>495.04</v>
      </c>
      <c r="H78" s="31">
        <f>ROUND((G78*($G$5+1)),2)</f>
        <v>637.71</v>
      </c>
      <c r="I78" s="32">
        <f t="shared" si="35"/>
        <v>2550.84</v>
      </c>
      <c r="J78" s="33">
        <f t="shared" si="33"/>
        <v>4.749143401109537E-3</v>
      </c>
    </row>
    <row r="79" spans="1:11" ht="33" customHeight="1" x14ac:dyDescent="0.3">
      <c r="A79" s="27" t="s">
        <v>33</v>
      </c>
      <c r="B79" s="28">
        <v>190232</v>
      </c>
      <c r="C79" s="28" t="s">
        <v>203</v>
      </c>
      <c r="D79" s="100" t="s">
        <v>98</v>
      </c>
      <c r="E79" s="27" t="s">
        <v>34</v>
      </c>
      <c r="F79" s="29">
        <v>2</v>
      </c>
      <c r="G79" s="30">
        <v>427.05</v>
      </c>
      <c r="H79" s="31">
        <f t="shared" si="34"/>
        <v>550.13</v>
      </c>
      <c r="I79" s="32">
        <f t="shared" si="35"/>
        <v>1100.26</v>
      </c>
      <c r="J79" s="33">
        <f t="shared" si="33"/>
        <v>2.04845953431214E-3</v>
      </c>
    </row>
    <row r="80" spans="1:11" ht="28.5" customHeight="1" x14ac:dyDescent="0.3">
      <c r="A80" s="27" t="s">
        <v>33</v>
      </c>
      <c r="B80" s="28">
        <v>190230</v>
      </c>
      <c r="C80" s="28" t="s">
        <v>204</v>
      </c>
      <c r="D80" s="100" t="s">
        <v>99</v>
      </c>
      <c r="E80" s="27" t="s">
        <v>34</v>
      </c>
      <c r="F80" s="29">
        <v>2</v>
      </c>
      <c r="G80" s="30">
        <v>42.35</v>
      </c>
      <c r="H80" s="31">
        <f t="shared" si="34"/>
        <v>54.56</v>
      </c>
      <c r="I80" s="32">
        <f t="shared" si="35"/>
        <v>109.12</v>
      </c>
      <c r="J80" s="33">
        <f t="shared" si="33"/>
        <v>2.0315916636444176E-4</v>
      </c>
    </row>
    <row r="81" spans="1:10" ht="36" customHeight="1" x14ac:dyDescent="0.3">
      <c r="A81" s="27" t="s">
        <v>33</v>
      </c>
      <c r="B81" s="28">
        <v>180460</v>
      </c>
      <c r="C81" s="28" t="s">
        <v>205</v>
      </c>
      <c r="D81" s="100" t="s">
        <v>156</v>
      </c>
      <c r="E81" s="27" t="s">
        <v>34</v>
      </c>
      <c r="F81" s="29">
        <v>1</v>
      </c>
      <c r="G81" s="30">
        <v>2134.42</v>
      </c>
      <c r="H81" s="31">
        <f t="shared" si="34"/>
        <v>2749.56</v>
      </c>
      <c r="I81" s="32">
        <f t="shared" si="35"/>
        <v>2749.56</v>
      </c>
      <c r="J81" s="33">
        <f t="shared" si="33"/>
        <v>5.11911947827176E-3</v>
      </c>
    </row>
    <row r="82" spans="1:10" ht="39.75" customHeight="1" x14ac:dyDescent="0.3">
      <c r="A82" s="27" t="s">
        <v>33</v>
      </c>
      <c r="B82" s="28">
        <v>180485</v>
      </c>
      <c r="C82" s="28" t="s">
        <v>134</v>
      </c>
      <c r="D82" s="100" t="s">
        <v>165</v>
      </c>
      <c r="E82" s="27" t="s">
        <v>34</v>
      </c>
      <c r="F82" s="29">
        <v>1</v>
      </c>
      <c r="G82" s="30">
        <v>4364.3500000000004</v>
      </c>
      <c r="H82" s="31">
        <f t="shared" ref="H82" si="36">ROUND((G82*($G$5+1)),2)</f>
        <v>5622.15</v>
      </c>
      <c r="I82" s="32">
        <f t="shared" ref="I82" si="37">H82*F82</f>
        <v>5622.15</v>
      </c>
      <c r="J82" s="33">
        <f t="shared" si="33"/>
        <v>1.0467295703590966E-2</v>
      </c>
    </row>
    <row r="83" spans="1:10" ht="34.5" customHeight="1" x14ac:dyDescent="0.3">
      <c r="A83" s="27" t="s">
        <v>33</v>
      </c>
      <c r="B83" s="28">
        <v>190238</v>
      </c>
      <c r="C83" s="28" t="s">
        <v>206</v>
      </c>
      <c r="D83" s="100" t="s">
        <v>174</v>
      </c>
      <c r="E83" s="27" t="s">
        <v>34</v>
      </c>
      <c r="F83" s="29">
        <v>16</v>
      </c>
      <c r="G83" s="30">
        <v>671.69</v>
      </c>
      <c r="H83" s="31">
        <f t="shared" ref="H83" si="38">ROUND((G83*($G$5+1)),2)</f>
        <v>865.27</v>
      </c>
      <c r="I83" s="32">
        <f t="shared" ref="I83" si="39">H83*F83</f>
        <v>13844.32</v>
      </c>
      <c r="J83" s="33">
        <f t="shared" ref="J83" si="40">I83*J$88/I$88</f>
        <v>2.5775297929642303E-2</v>
      </c>
    </row>
    <row r="84" spans="1:10" ht="9.9" customHeight="1" x14ac:dyDescent="0.3">
      <c r="A84" s="36"/>
      <c r="B84" s="37"/>
      <c r="C84" s="36"/>
      <c r="D84" s="38"/>
      <c r="E84" s="36"/>
      <c r="F84" s="39"/>
      <c r="G84" s="40"/>
      <c r="H84" s="41"/>
      <c r="I84" s="42"/>
      <c r="J84" s="43"/>
    </row>
    <row r="85" spans="1:10" x14ac:dyDescent="0.3">
      <c r="A85" s="130"/>
      <c r="B85" s="130"/>
      <c r="C85" s="20">
        <v>13</v>
      </c>
      <c r="D85" s="55" t="s">
        <v>172</v>
      </c>
      <c r="E85" s="58"/>
      <c r="F85" s="58"/>
      <c r="G85" s="56"/>
      <c r="H85" s="58"/>
      <c r="I85" s="25">
        <f>I86</f>
        <v>2791.9900000000002</v>
      </c>
      <c r="J85" s="26"/>
    </row>
    <row r="86" spans="1:10" ht="64.5" customHeight="1" x14ac:dyDescent="0.3">
      <c r="A86" s="27" t="s">
        <v>27</v>
      </c>
      <c r="B86" s="28">
        <v>96116</v>
      </c>
      <c r="C86" s="28" t="s">
        <v>171</v>
      </c>
      <c r="D86" s="100" t="s">
        <v>157</v>
      </c>
      <c r="E86" s="27" t="s">
        <v>26</v>
      </c>
      <c r="F86" s="29">
        <f>'MEMORIA DE CAL'!C263</f>
        <v>43</v>
      </c>
      <c r="G86" s="30">
        <v>50.4</v>
      </c>
      <c r="H86" s="31">
        <f>ROUND((G86*($G$5+1)),2)</f>
        <v>64.930000000000007</v>
      </c>
      <c r="I86" s="32">
        <f>H86*F86</f>
        <v>2791.9900000000002</v>
      </c>
      <c r="J86" s="33">
        <f>I86*J$88/I$88</f>
        <v>5.19811547743638E-3</v>
      </c>
    </row>
    <row r="87" spans="1:10" ht="9.9" customHeight="1" thickBo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</row>
    <row r="88" spans="1:10" ht="15" thickBot="1" x14ac:dyDescent="0.35">
      <c r="A88" s="127" t="s">
        <v>28</v>
      </c>
      <c r="B88" s="128"/>
      <c r="C88" s="128"/>
      <c r="D88" s="128"/>
      <c r="E88" s="128"/>
      <c r="F88" s="128"/>
      <c r="G88" s="128"/>
      <c r="H88" s="129"/>
      <c r="I88" s="34">
        <f>I85+I74+I62+I57+I54+I46+I41+I35+I32+I28+I23+I16+I11</f>
        <v>537115.80901179998</v>
      </c>
      <c r="J88" s="35">
        <v>1</v>
      </c>
    </row>
    <row r="99" ht="9.9" customHeight="1" x14ac:dyDescent="0.3"/>
    <row r="100" ht="9.9" customHeight="1" x14ac:dyDescent="0.3"/>
    <row r="104" ht="9.9" customHeight="1" x14ac:dyDescent="0.3"/>
    <row r="105" ht="9.9" customHeight="1" x14ac:dyDescent="0.3"/>
    <row r="108" ht="10.5" customHeight="1" x14ac:dyDescent="0.3"/>
    <row r="109" hidden="1" x14ac:dyDescent="0.3"/>
    <row r="112" ht="9.9" customHeight="1" x14ac:dyDescent="0.3"/>
    <row r="113" spans="14:14" ht="9.9" customHeight="1" x14ac:dyDescent="0.3"/>
    <row r="125" spans="14:14" x14ac:dyDescent="0.3">
      <c r="N125" s="54" t="s">
        <v>47</v>
      </c>
    </row>
  </sheetData>
  <mergeCells count="32">
    <mergeCell ref="G7:J7"/>
    <mergeCell ref="A8:J8"/>
    <mergeCell ref="G4:H4"/>
    <mergeCell ref="A85:B85"/>
    <mergeCell ref="A87:J87"/>
    <mergeCell ref="A57:B57"/>
    <mergeCell ref="A61:J61"/>
    <mergeCell ref="A62:B62"/>
    <mergeCell ref="A74:B74"/>
    <mergeCell ref="A73:J73"/>
    <mergeCell ref="A1:J1"/>
    <mergeCell ref="E2:F2"/>
    <mergeCell ref="I2:J5"/>
    <mergeCell ref="E3:F3"/>
    <mergeCell ref="E4:F4"/>
    <mergeCell ref="E5:F5"/>
    <mergeCell ref="A88:H88"/>
    <mergeCell ref="A16:B16"/>
    <mergeCell ref="A11:B11"/>
    <mergeCell ref="B6:D6"/>
    <mergeCell ref="A23:B23"/>
    <mergeCell ref="A32:B32"/>
    <mergeCell ref="A35:B35"/>
    <mergeCell ref="A41:B41"/>
    <mergeCell ref="A15:J15"/>
    <mergeCell ref="A22:J22"/>
    <mergeCell ref="A34:J34"/>
    <mergeCell ref="A46:B46"/>
    <mergeCell ref="A45:J45"/>
    <mergeCell ref="A54:B54"/>
    <mergeCell ref="A53:J53"/>
    <mergeCell ref="A28:B28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A7BCD-DEF7-454F-90AE-282A3708B860}">
  <dimension ref="A1:F634"/>
  <sheetViews>
    <sheetView workbookViewId="0">
      <selection activeCell="B22" sqref="B22"/>
    </sheetView>
  </sheetViews>
  <sheetFormatPr defaultRowHeight="14.4" x14ac:dyDescent="0.3"/>
  <cols>
    <col min="1" max="1" width="11.44140625" style="113" customWidth="1"/>
    <col min="2" max="2" width="36.44140625" style="113" customWidth="1"/>
    <col min="3" max="5" width="8.88671875" style="113"/>
    <col min="6" max="6" width="11.88671875" style="126" bestFit="1" customWidth="1"/>
    <col min="7" max="16384" width="8.88671875" style="113"/>
  </cols>
  <sheetData>
    <row r="1" spans="1:6" ht="55.2" customHeight="1" x14ac:dyDescent="0.3">
      <c r="A1" s="149" t="s">
        <v>232</v>
      </c>
      <c r="B1" s="149"/>
      <c r="C1" s="149"/>
      <c r="D1" s="149"/>
      <c r="E1" s="149"/>
      <c r="F1" s="149"/>
    </row>
    <row r="3" spans="1:6" x14ac:dyDescent="0.3">
      <c r="A3" s="88" t="s">
        <v>15</v>
      </c>
      <c r="B3" s="88" t="str">
        <f>'PLANILHA ORCA'!D12</f>
        <v>Placa da obra em chapa galvanizada</v>
      </c>
      <c r="C3" s="88" t="s">
        <v>209</v>
      </c>
      <c r="D3" s="88" t="s">
        <v>298</v>
      </c>
      <c r="E3" s="88" t="s">
        <v>299</v>
      </c>
      <c r="F3" s="125"/>
    </row>
    <row r="4" spans="1:6" x14ac:dyDescent="0.3">
      <c r="A4" s="88" t="s">
        <v>210</v>
      </c>
      <c r="B4" s="88" t="s">
        <v>216</v>
      </c>
      <c r="C4" s="88" t="s">
        <v>226</v>
      </c>
      <c r="D4" s="88">
        <v>0.17</v>
      </c>
      <c r="E4" s="88">
        <v>245</v>
      </c>
      <c r="F4" s="125">
        <f>D4*E4</f>
        <v>41.650000000000006</v>
      </c>
    </row>
    <row r="5" spans="1:6" x14ac:dyDescent="0.3">
      <c r="A5" s="88" t="s">
        <v>211</v>
      </c>
      <c r="B5" s="88" t="s">
        <v>217</v>
      </c>
      <c r="C5" s="88" t="s">
        <v>227</v>
      </c>
      <c r="D5" s="88">
        <v>0.5</v>
      </c>
      <c r="E5" s="88">
        <v>89.9</v>
      </c>
      <c r="F5" s="125">
        <f t="shared" ref="F5:F12" si="0">D5*E5</f>
        <v>44.95</v>
      </c>
    </row>
    <row r="6" spans="1:6" x14ac:dyDescent="0.3">
      <c r="A6" s="88" t="s">
        <v>212</v>
      </c>
      <c r="B6" s="88" t="s">
        <v>218</v>
      </c>
      <c r="C6" s="88" t="s">
        <v>228</v>
      </c>
      <c r="D6" s="88">
        <v>3.3000000000000002E-2</v>
      </c>
      <c r="E6" s="88">
        <v>137.99</v>
      </c>
      <c r="F6" s="125">
        <f t="shared" si="0"/>
        <v>4.5536700000000003</v>
      </c>
    </row>
    <row r="7" spans="1:6" x14ac:dyDescent="0.3">
      <c r="A7" s="88" t="s">
        <v>213</v>
      </c>
      <c r="B7" s="88" t="s">
        <v>219</v>
      </c>
      <c r="C7" s="88" t="s">
        <v>226</v>
      </c>
      <c r="D7" s="88">
        <v>0.16</v>
      </c>
      <c r="E7" s="88">
        <v>150</v>
      </c>
      <c r="F7" s="125">
        <f t="shared" si="0"/>
        <v>24</v>
      </c>
    </row>
    <row r="8" spans="1:6" x14ac:dyDescent="0.3">
      <c r="A8" s="88" t="s">
        <v>214</v>
      </c>
      <c r="B8" s="88" t="s">
        <v>220</v>
      </c>
      <c r="C8" s="88" t="s">
        <v>229</v>
      </c>
      <c r="D8" s="88">
        <v>0.1</v>
      </c>
      <c r="E8" s="88">
        <v>12.7</v>
      </c>
      <c r="F8" s="125">
        <f t="shared" si="0"/>
        <v>1.27</v>
      </c>
    </row>
    <row r="9" spans="1:6" x14ac:dyDescent="0.3">
      <c r="A9" s="88" t="s">
        <v>215</v>
      </c>
      <c r="B9" s="88" t="s">
        <v>221</v>
      </c>
      <c r="C9" s="88" t="s">
        <v>230</v>
      </c>
      <c r="D9" s="88">
        <v>6.6000000000000003E-2</v>
      </c>
      <c r="E9" s="88">
        <v>107.45</v>
      </c>
      <c r="F9" s="125">
        <f t="shared" si="0"/>
        <v>7.0917000000000003</v>
      </c>
    </row>
    <row r="10" spans="1:6" ht="28.8" x14ac:dyDescent="0.3">
      <c r="A10" s="88">
        <v>280013</v>
      </c>
      <c r="B10" s="118" t="s">
        <v>222</v>
      </c>
      <c r="C10" s="88" t="s">
        <v>231</v>
      </c>
      <c r="D10" s="88">
        <v>3</v>
      </c>
      <c r="E10" s="88">
        <v>18.739999999999998</v>
      </c>
      <c r="F10" s="125">
        <f t="shared" si="0"/>
        <v>56.22</v>
      </c>
    </row>
    <row r="11" spans="1:6" ht="28.8" x14ac:dyDescent="0.3">
      <c r="A11" s="88">
        <v>280024</v>
      </c>
      <c r="B11" s="118" t="s">
        <v>223</v>
      </c>
      <c r="C11" s="88" t="s">
        <v>231</v>
      </c>
      <c r="D11" s="88">
        <v>8.9580000000000002</v>
      </c>
      <c r="E11" s="88">
        <v>19.91</v>
      </c>
      <c r="F11" s="125">
        <f t="shared" si="0"/>
        <v>178.35378</v>
      </c>
    </row>
    <row r="12" spans="1:6" ht="28.8" x14ac:dyDescent="0.3">
      <c r="A12" s="88">
        <v>280026</v>
      </c>
      <c r="B12" s="118" t="s">
        <v>224</v>
      </c>
      <c r="C12" s="88" t="s">
        <v>231</v>
      </c>
      <c r="D12" s="88">
        <v>6</v>
      </c>
      <c r="E12" s="88">
        <v>15.08</v>
      </c>
      <c r="F12" s="125">
        <f t="shared" si="0"/>
        <v>90.48</v>
      </c>
    </row>
    <row r="13" spans="1:6" x14ac:dyDescent="0.3">
      <c r="A13" s="149" t="s">
        <v>28</v>
      </c>
      <c r="B13" s="149"/>
      <c r="C13" s="149"/>
      <c r="D13" s="149"/>
      <c r="E13" s="149"/>
      <c r="F13" s="125">
        <f>SUM(F4:F12)</f>
        <v>448.56915000000004</v>
      </c>
    </row>
    <row r="15" spans="1:6" x14ac:dyDescent="0.3">
      <c r="A15" s="88" t="s">
        <v>15</v>
      </c>
      <c r="B15" s="118" t="str">
        <f>'PLANILHA ORCA'!D13</f>
        <v>Locação da obra a trena</v>
      </c>
      <c r="C15" s="88" t="s">
        <v>209</v>
      </c>
      <c r="D15" s="88" t="s">
        <v>298</v>
      </c>
      <c r="E15" s="88" t="s">
        <v>299</v>
      </c>
      <c r="F15" s="125"/>
    </row>
    <row r="16" spans="1:6" x14ac:dyDescent="0.3">
      <c r="A16" s="88" t="s">
        <v>240</v>
      </c>
      <c r="B16" s="88" t="s">
        <v>233</v>
      </c>
      <c r="C16" s="88" t="s">
        <v>229</v>
      </c>
      <c r="D16" s="88">
        <v>3.0000000000000001E-3</v>
      </c>
      <c r="E16" s="88">
        <v>11</v>
      </c>
      <c r="F16" s="125">
        <f>D16*E16</f>
        <v>3.3000000000000002E-2</v>
      </c>
    </row>
    <row r="17" spans="1:6" x14ac:dyDescent="0.3">
      <c r="A17" s="88" t="s">
        <v>241</v>
      </c>
      <c r="B17" s="88" t="s">
        <v>234</v>
      </c>
      <c r="C17" t="s">
        <v>229</v>
      </c>
      <c r="D17" s="88">
        <v>2E-3</v>
      </c>
      <c r="E17" s="88">
        <v>13.5</v>
      </c>
      <c r="F17" s="125">
        <f t="shared" ref="F17:F22" si="1">D17*E17</f>
        <v>2.7E-2</v>
      </c>
    </row>
    <row r="18" spans="1:6" x14ac:dyDescent="0.3">
      <c r="A18" s="88" t="s">
        <v>242</v>
      </c>
      <c r="B18" s="88" t="s">
        <v>235</v>
      </c>
      <c r="C18" s="88" t="s">
        <v>244</v>
      </c>
      <c r="D18" s="88">
        <v>0.01</v>
      </c>
      <c r="E18" s="88">
        <v>75</v>
      </c>
      <c r="F18" s="125">
        <f t="shared" si="1"/>
        <v>0.75</v>
      </c>
    </row>
    <row r="19" spans="1:6" x14ac:dyDescent="0.3">
      <c r="A19" s="88" t="s">
        <v>213</v>
      </c>
      <c r="B19" s="88" t="s">
        <v>236</v>
      </c>
      <c r="C19" s="88" t="s">
        <v>244</v>
      </c>
      <c r="D19" s="88">
        <v>0.01</v>
      </c>
      <c r="E19" s="88">
        <v>150</v>
      </c>
      <c r="F19" s="125">
        <f t="shared" si="1"/>
        <v>1.5</v>
      </c>
    </row>
    <row r="20" spans="1:6" x14ac:dyDescent="0.3">
      <c r="A20" s="88" t="s">
        <v>243</v>
      </c>
      <c r="B20" s="88" t="s">
        <v>237</v>
      </c>
      <c r="C20" s="88" t="s">
        <v>245</v>
      </c>
      <c r="D20" s="88">
        <v>0.01</v>
      </c>
      <c r="E20" s="88">
        <v>8.4499999999999993</v>
      </c>
      <c r="F20" s="125">
        <f t="shared" si="1"/>
        <v>8.4499999999999992E-2</v>
      </c>
    </row>
    <row r="21" spans="1:6" ht="28.8" x14ac:dyDescent="0.3">
      <c r="A21" s="88">
        <v>280013</v>
      </c>
      <c r="B21" s="118" t="s">
        <v>238</v>
      </c>
      <c r="C21" s="88" t="s">
        <v>231</v>
      </c>
      <c r="D21" s="113">
        <v>7.0000000000000007E-2</v>
      </c>
      <c r="E21" s="88">
        <v>18.739999999999998</v>
      </c>
      <c r="F21" s="125">
        <f t="shared" si="1"/>
        <v>1.3118000000000001</v>
      </c>
    </row>
    <row r="22" spans="1:6" ht="28.8" x14ac:dyDescent="0.3">
      <c r="A22" s="88">
        <v>280026</v>
      </c>
      <c r="B22" s="117" t="s">
        <v>239</v>
      </c>
      <c r="C22" s="88" t="s">
        <v>246</v>
      </c>
      <c r="D22" s="88">
        <v>0.05</v>
      </c>
      <c r="E22" s="88">
        <v>15.08</v>
      </c>
      <c r="F22" s="125">
        <f t="shared" si="1"/>
        <v>0.754</v>
      </c>
    </row>
    <row r="23" spans="1:6" x14ac:dyDescent="0.3">
      <c r="A23" s="88"/>
      <c r="B23" s="118"/>
      <c r="C23" s="88"/>
      <c r="D23" s="88"/>
      <c r="E23" s="88"/>
      <c r="F23" s="125"/>
    </row>
    <row r="24" spans="1:6" x14ac:dyDescent="0.3">
      <c r="A24" s="88"/>
      <c r="B24" s="118"/>
      <c r="C24" s="88"/>
      <c r="D24" s="88"/>
      <c r="E24" s="88"/>
      <c r="F24" s="125"/>
    </row>
    <row r="25" spans="1:6" x14ac:dyDescent="0.3">
      <c r="A25" s="149" t="s">
        <v>28</v>
      </c>
      <c r="B25" s="149"/>
      <c r="C25" s="149"/>
      <c r="D25" s="149"/>
      <c r="E25" s="149"/>
      <c r="F25" s="125">
        <v>4.45</v>
      </c>
    </row>
    <row r="27" spans="1:6" ht="28.8" x14ac:dyDescent="0.3">
      <c r="A27" s="88" t="s">
        <v>15</v>
      </c>
      <c r="B27" s="118" t="str">
        <f>'PLANILHA ORCA'!D14</f>
        <v>Tapume c/ chapa de madeirit e=10mm (h=2.20m)</v>
      </c>
      <c r="C27" s="88" t="s">
        <v>209</v>
      </c>
      <c r="D27" s="88" t="s">
        <v>298</v>
      </c>
      <c r="E27" s="88" t="s">
        <v>299</v>
      </c>
      <c r="F27" s="125"/>
    </row>
    <row r="28" spans="1:6" x14ac:dyDescent="0.3">
      <c r="A28" s="88" t="s">
        <v>252</v>
      </c>
      <c r="B28" s="88" t="s">
        <v>247</v>
      </c>
      <c r="C28" s="88" t="s">
        <v>255</v>
      </c>
      <c r="D28" s="88">
        <v>1.05</v>
      </c>
      <c r="E28" s="88">
        <v>26.7</v>
      </c>
      <c r="F28" s="125">
        <f>D28*E28</f>
        <v>28.035</v>
      </c>
    </row>
    <row r="29" spans="1:6" x14ac:dyDescent="0.3">
      <c r="A29" s="88" t="s">
        <v>240</v>
      </c>
      <c r="B29" s="88" t="s">
        <v>248</v>
      </c>
      <c r="C29" s="113" t="s">
        <v>229</v>
      </c>
      <c r="D29" s="88">
        <v>0.14000000000000001</v>
      </c>
      <c r="E29" s="88">
        <v>11</v>
      </c>
      <c r="F29" s="125">
        <f t="shared" ref="F29:F34" si="2">D29*E29</f>
        <v>1.54</v>
      </c>
    </row>
    <row r="30" spans="1:6" x14ac:dyDescent="0.3">
      <c r="A30" s="88" t="s">
        <v>253</v>
      </c>
      <c r="B30" s="88" t="s">
        <v>236</v>
      </c>
      <c r="C30" s="113" t="s">
        <v>226</v>
      </c>
      <c r="D30" s="88">
        <v>0.13500000000000001</v>
      </c>
      <c r="E30" s="88">
        <v>150</v>
      </c>
      <c r="F30" s="125">
        <f t="shared" si="2"/>
        <v>20.25</v>
      </c>
    </row>
    <row r="31" spans="1:6" x14ac:dyDescent="0.3">
      <c r="A31" s="88" t="s">
        <v>254</v>
      </c>
      <c r="B31" s="88" t="s">
        <v>249</v>
      </c>
      <c r="C31" s="88" t="s">
        <v>229</v>
      </c>
      <c r="D31" s="88">
        <v>0.4</v>
      </c>
      <c r="E31" s="88">
        <v>1.8</v>
      </c>
      <c r="F31" s="125">
        <f t="shared" si="2"/>
        <v>0.72000000000000008</v>
      </c>
    </row>
    <row r="32" spans="1:6" ht="28.8" x14ac:dyDescent="0.3">
      <c r="A32" s="88">
        <v>280013</v>
      </c>
      <c r="B32" s="118" t="s">
        <v>250</v>
      </c>
      <c r="C32" s="88" t="s">
        <v>231</v>
      </c>
      <c r="D32" s="88">
        <v>0.8</v>
      </c>
      <c r="E32" s="88">
        <v>18.739999999999998</v>
      </c>
      <c r="F32" s="125">
        <f t="shared" si="2"/>
        <v>14.991999999999999</v>
      </c>
    </row>
    <row r="33" spans="1:6" ht="28.8" x14ac:dyDescent="0.3">
      <c r="A33" s="88">
        <v>280024</v>
      </c>
      <c r="B33" s="118" t="s">
        <v>223</v>
      </c>
      <c r="C33" s="88" t="s">
        <v>231</v>
      </c>
      <c r="D33" s="113">
        <v>0.3</v>
      </c>
      <c r="E33" s="113">
        <v>19.91</v>
      </c>
      <c r="F33" s="125">
        <f t="shared" si="2"/>
        <v>5.9729999999999999</v>
      </c>
    </row>
    <row r="34" spans="1:6" ht="28.8" x14ac:dyDescent="0.3">
      <c r="A34" s="88">
        <v>280026</v>
      </c>
      <c r="B34" s="117" t="s">
        <v>251</v>
      </c>
      <c r="C34" s="88" t="s">
        <v>231</v>
      </c>
      <c r="D34" s="88">
        <v>0.8</v>
      </c>
      <c r="E34" s="88">
        <v>15.08</v>
      </c>
      <c r="F34" s="125">
        <f t="shared" si="2"/>
        <v>12.064</v>
      </c>
    </row>
    <row r="35" spans="1:6" x14ac:dyDescent="0.3">
      <c r="A35" s="88"/>
      <c r="B35" s="118"/>
      <c r="C35" s="88"/>
      <c r="D35" s="88"/>
      <c r="E35" s="88"/>
      <c r="F35" s="125"/>
    </row>
    <row r="36" spans="1:6" x14ac:dyDescent="0.3">
      <c r="A36" s="88"/>
      <c r="B36" s="118"/>
      <c r="C36" s="88"/>
      <c r="D36" s="88"/>
      <c r="E36" s="88"/>
      <c r="F36" s="125"/>
    </row>
    <row r="37" spans="1:6" x14ac:dyDescent="0.3">
      <c r="A37" s="149" t="s">
        <v>28</v>
      </c>
      <c r="B37" s="149"/>
      <c r="C37" s="149"/>
      <c r="D37" s="149"/>
      <c r="E37" s="149"/>
      <c r="F37" s="125">
        <f>F28+F29+F30+F31+F32+F33+F34</f>
        <v>83.574000000000012</v>
      </c>
    </row>
    <row r="39" spans="1:6" ht="28.8" x14ac:dyDescent="0.3">
      <c r="A39" s="88" t="s">
        <v>15</v>
      </c>
      <c r="B39" s="118" t="str">
        <f>'PLANILHA ORCA'!D17</f>
        <v>Escavação manual ate 1.50m de profundidade - Piso</v>
      </c>
      <c r="C39" s="88" t="s">
        <v>256</v>
      </c>
      <c r="D39" s="88" t="s">
        <v>298</v>
      </c>
      <c r="E39" s="88" t="s">
        <v>299</v>
      </c>
      <c r="F39" s="125"/>
    </row>
    <row r="40" spans="1:6" ht="28.8" x14ac:dyDescent="0.3">
      <c r="A40" s="88">
        <v>280026</v>
      </c>
      <c r="B40" s="118" t="s">
        <v>251</v>
      </c>
      <c r="C40" s="88" t="s">
        <v>231</v>
      </c>
      <c r="D40" s="88">
        <v>3</v>
      </c>
      <c r="E40" s="88">
        <v>15.08</v>
      </c>
      <c r="F40" s="125">
        <f>D40*E40</f>
        <v>45.24</v>
      </c>
    </row>
    <row r="41" spans="1:6" x14ac:dyDescent="0.3">
      <c r="A41" s="88"/>
      <c r="B41" s="118"/>
      <c r="C41" s="88"/>
      <c r="D41" s="88"/>
      <c r="E41" s="88"/>
      <c r="F41" s="125"/>
    </row>
    <row r="42" spans="1:6" x14ac:dyDescent="0.3">
      <c r="A42" s="88"/>
      <c r="B42" s="118"/>
      <c r="C42" s="88"/>
      <c r="D42" s="88"/>
      <c r="E42" s="88"/>
      <c r="F42" s="125"/>
    </row>
    <row r="43" spans="1:6" x14ac:dyDescent="0.3">
      <c r="A43" s="149" t="s">
        <v>28</v>
      </c>
      <c r="B43" s="149"/>
      <c r="C43" s="149"/>
      <c r="D43" s="149"/>
      <c r="E43" s="149"/>
      <c r="F43" s="125">
        <f>F40</f>
        <v>45.24</v>
      </c>
    </row>
    <row r="45" spans="1:6" ht="28.8" x14ac:dyDescent="0.3">
      <c r="A45" s="88" t="s">
        <v>15</v>
      </c>
      <c r="B45" s="118" t="str">
        <f>'PLANILHA ORCA'!D18</f>
        <v>Escavação manual ate 1.50m de profundidade - P/ baldrame alvenariais</v>
      </c>
      <c r="C45" s="88" t="s">
        <v>256</v>
      </c>
      <c r="D45" s="88" t="s">
        <v>298</v>
      </c>
      <c r="E45" s="88" t="s">
        <v>299</v>
      </c>
      <c r="F45" s="125"/>
    </row>
    <row r="46" spans="1:6" ht="28.8" x14ac:dyDescent="0.3">
      <c r="A46" s="88">
        <v>280026</v>
      </c>
      <c r="B46" s="118" t="s">
        <v>251</v>
      </c>
      <c r="C46" s="88" t="s">
        <v>231</v>
      </c>
      <c r="D46" s="88">
        <v>3</v>
      </c>
      <c r="E46" s="88">
        <v>15.08</v>
      </c>
      <c r="F46" s="125">
        <f>D46*E46</f>
        <v>45.24</v>
      </c>
    </row>
    <row r="47" spans="1:6" x14ac:dyDescent="0.3">
      <c r="A47" s="88"/>
      <c r="B47" s="118"/>
      <c r="C47" s="88"/>
      <c r="D47" s="88"/>
      <c r="E47" s="88"/>
      <c r="F47" s="125"/>
    </row>
    <row r="48" spans="1:6" x14ac:dyDescent="0.3">
      <c r="A48" s="88"/>
      <c r="B48" s="118"/>
      <c r="C48" s="88"/>
      <c r="D48" s="88"/>
      <c r="E48" s="88"/>
      <c r="F48" s="125"/>
    </row>
    <row r="49" spans="1:6" x14ac:dyDescent="0.3">
      <c r="A49" s="149" t="s">
        <v>28</v>
      </c>
      <c r="B49" s="149"/>
      <c r="C49" s="149"/>
      <c r="D49" s="149"/>
      <c r="E49" s="149"/>
      <c r="F49" s="125">
        <f>F46</f>
        <v>45.24</v>
      </c>
    </row>
    <row r="51" spans="1:6" x14ac:dyDescent="0.3">
      <c r="A51" s="88" t="s">
        <v>15</v>
      </c>
      <c r="B51" s="118" t="str">
        <f>'PLANILHA ORCA'!D19</f>
        <v>Reaterro compactado</v>
      </c>
      <c r="C51" s="88" t="s">
        <v>256</v>
      </c>
      <c r="D51" s="88" t="s">
        <v>298</v>
      </c>
      <c r="E51" s="88" t="s">
        <v>299</v>
      </c>
      <c r="F51" s="125"/>
    </row>
    <row r="52" spans="1:6" x14ac:dyDescent="0.3">
      <c r="A52" s="88" t="s">
        <v>257</v>
      </c>
      <c r="B52" s="88" t="s">
        <v>258</v>
      </c>
      <c r="C52" s="88" t="s">
        <v>259</v>
      </c>
      <c r="D52" s="88">
        <v>0.3</v>
      </c>
      <c r="E52">
        <v>11.06</v>
      </c>
      <c r="F52" s="125">
        <f>D52*E52</f>
        <v>3.3180000000000001</v>
      </c>
    </row>
    <row r="53" spans="1:6" ht="28.8" x14ac:dyDescent="0.3">
      <c r="A53" s="88">
        <v>280026</v>
      </c>
      <c r="B53" s="118" t="s">
        <v>251</v>
      </c>
      <c r="C53" s="113" t="s">
        <v>231</v>
      </c>
      <c r="D53" s="88">
        <v>3</v>
      </c>
      <c r="E53" s="88">
        <v>15.08</v>
      </c>
      <c r="F53" s="125">
        <f t="shared" ref="F53" si="3">D53*E53</f>
        <v>45.24</v>
      </c>
    </row>
    <row r="54" spans="1:6" x14ac:dyDescent="0.3">
      <c r="A54" s="88"/>
      <c r="B54" s="88"/>
      <c r="D54" s="88"/>
      <c r="E54" s="88"/>
      <c r="F54" s="125"/>
    </row>
    <row r="55" spans="1:6" x14ac:dyDescent="0.3">
      <c r="A55" s="88"/>
      <c r="B55" s="88"/>
      <c r="C55" s="88"/>
      <c r="D55" s="88"/>
      <c r="E55" s="88"/>
      <c r="F55" s="125"/>
    </row>
    <row r="56" spans="1:6" x14ac:dyDescent="0.3">
      <c r="A56" s="88"/>
      <c r="B56" s="118"/>
      <c r="C56" s="88"/>
      <c r="D56" s="88"/>
      <c r="E56" s="88"/>
      <c r="F56" s="125"/>
    </row>
    <row r="57" spans="1:6" x14ac:dyDescent="0.3">
      <c r="A57" s="88"/>
      <c r="B57" s="118"/>
      <c r="C57" s="88"/>
      <c r="F57" s="125"/>
    </row>
    <row r="58" spans="1:6" x14ac:dyDescent="0.3">
      <c r="A58" s="88"/>
      <c r="B58" s="117"/>
      <c r="C58" s="88"/>
      <c r="D58" s="88"/>
      <c r="E58" s="88"/>
      <c r="F58" s="125"/>
    </row>
    <row r="59" spans="1:6" x14ac:dyDescent="0.3">
      <c r="A59" s="88"/>
      <c r="B59" s="118"/>
      <c r="C59" s="88"/>
      <c r="D59" s="88"/>
      <c r="E59" s="88"/>
      <c r="F59" s="125"/>
    </row>
    <row r="60" spans="1:6" x14ac:dyDescent="0.3">
      <c r="A60" s="88"/>
      <c r="B60" s="118"/>
      <c r="C60" s="88"/>
      <c r="D60" s="88"/>
      <c r="E60" s="88"/>
      <c r="F60" s="125"/>
    </row>
    <row r="61" spans="1:6" x14ac:dyDescent="0.3">
      <c r="A61" s="149" t="s">
        <v>28</v>
      </c>
      <c r="B61" s="149"/>
      <c r="C61" s="149"/>
      <c r="D61" s="149"/>
      <c r="E61" s="149"/>
      <c r="F61" s="125">
        <f>F52+F53+F54+F55+F56+F57+F58</f>
        <v>48.558</v>
      </c>
    </row>
    <row r="63" spans="1:6" ht="29.4" customHeight="1" x14ac:dyDescent="0.3">
      <c r="A63" s="88" t="s">
        <v>15</v>
      </c>
      <c r="B63" s="118" t="str">
        <f>'PLANILHA ORCA'!D20</f>
        <v>Baldrame em conc.simples c/seixo incl.forma mad.br. - P/ alvenarias</v>
      </c>
      <c r="C63" s="88" t="s">
        <v>256</v>
      </c>
      <c r="D63" s="88" t="s">
        <v>298</v>
      </c>
      <c r="E63" s="88" t="s">
        <v>299</v>
      </c>
      <c r="F63" s="125"/>
    </row>
    <row r="64" spans="1:6" x14ac:dyDescent="0.3">
      <c r="A64" s="88">
        <v>50036</v>
      </c>
      <c r="B64" s="88" t="s">
        <v>260</v>
      </c>
      <c r="C64" s="88" t="s">
        <v>255</v>
      </c>
      <c r="D64">
        <v>6</v>
      </c>
      <c r="E64">
        <v>89.15</v>
      </c>
      <c r="F64" s="125">
        <f>E64*D64</f>
        <v>534.90000000000009</v>
      </c>
    </row>
    <row r="65" spans="1:6" x14ac:dyDescent="0.3">
      <c r="A65" s="88">
        <v>50037</v>
      </c>
      <c r="B65" s="118" t="s">
        <v>261</v>
      </c>
      <c r="C65" s="113" t="s">
        <v>263</v>
      </c>
      <c r="D65" s="88">
        <v>6</v>
      </c>
      <c r="E65" s="88">
        <v>4.5199999999999996</v>
      </c>
      <c r="F65" s="125">
        <f t="shared" ref="F65:F66" si="4">E65*D65</f>
        <v>27.119999999999997</v>
      </c>
    </row>
    <row r="66" spans="1:6" ht="28.8" x14ac:dyDescent="0.3">
      <c r="A66" s="88">
        <v>50259</v>
      </c>
      <c r="B66" s="118" t="s">
        <v>262</v>
      </c>
      <c r="C66" s="113" t="s">
        <v>264</v>
      </c>
      <c r="D66" s="88">
        <v>1</v>
      </c>
      <c r="E66" s="88">
        <v>702.53</v>
      </c>
      <c r="F66" s="125">
        <f t="shared" si="4"/>
        <v>702.53</v>
      </c>
    </row>
    <row r="67" spans="1:6" x14ac:dyDescent="0.3">
      <c r="A67" s="88"/>
      <c r="B67" s="88"/>
      <c r="C67" s="88"/>
      <c r="D67" s="88"/>
      <c r="E67" s="88"/>
      <c r="F67" s="125"/>
    </row>
    <row r="68" spans="1:6" x14ac:dyDescent="0.3">
      <c r="A68" s="88"/>
      <c r="B68" s="118"/>
      <c r="C68" s="88"/>
      <c r="D68" s="88"/>
      <c r="E68" s="88"/>
      <c r="F68" s="125"/>
    </row>
    <row r="69" spans="1:6" x14ac:dyDescent="0.3">
      <c r="A69" s="88"/>
      <c r="B69" s="118"/>
      <c r="C69" s="88"/>
      <c r="F69" s="125"/>
    </row>
    <row r="70" spans="1:6" x14ac:dyDescent="0.3">
      <c r="A70" s="88"/>
      <c r="B70" s="117"/>
      <c r="C70" s="88"/>
      <c r="D70" s="88"/>
      <c r="E70" s="88"/>
      <c r="F70" s="125"/>
    </row>
    <row r="71" spans="1:6" x14ac:dyDescent="0.3">
      <c r="A71" s="88"/>
      <c r="B71" s="118"/>
      <c r="C71" s="88"/>
      <c r="D71" s="88"/>
      <c r="E71" s="88"/>
      <c r="F71" s="125"/>
    </row>
    <row r="72" spans="1:6" x14ac:dyDescent="0.3">
      <c r="A72" s="88"/>
      <c r="B72" s="118"/>
      <c r="C72" s="88"/>
      <c r="D72" s="88"/>
      <c r="E72" s="88"/>
      <c r="F72" s="125"/>
    </row>
    <row r="73" spans="1:6" x14ac:dyDescent="0.3">
      <c r="A73" s="149" t="s">
        <v>28</v>
      </c>
      <c r="B73" s="149"/>
      <c r="C73" s="149"/>
      <c r="D73" s="149"/>
      <c r="E73" s="149"/>
      <c r="F73" s="125">
        <f>F64+F65+F66+F67+F68+F69+F70</f>
        <v>1264.5500000000002</v>
      </c>
    </row>
    <row r="75" spans="1:6" ht="28.8" x14ac:dyDescent="0.3">
      <c r="A75" s="88" t="s">
        <v>15</v>
      </c>
      <c r="B75" s="118" t="str">
        <f>'PLANILHA ORCA'!D21</f>
        <v>Aterro incluindo carga, descarga, transporte e apiloamento</v>
      </c>
      <c r="C75" s="88" t="s">
        <v>256</v>
      </c>
      <c r="D75" s="88" t="s">
        <v>298</v>
      </c>
      <c r="E75" s="88" t="s">
        <v>299</v>
      </c>
      <c r="F75" s="125"/>
    </row>
    <row r="76" spans="1:6" x14ac:dyDescent="0.3">
      <c r="A76" t="s">
        <v>257</v>
      </c>
      <c r="B76" s="88" t="s">
        <v>258</v>
      </c>
      <c r="C76" s="88" t="s">
        <v>259</v>
      </c>
      <c r="D76">
        <v>0.3</v>
      </c>
      <c r="E76">
        <v>11.06</v>
      </c>
      <c r="F76" s="125">
        <f>E76*D76</f>
        <v>3.3180000000000001</v>
      </c>
    </row>
    <row r="77" spans="1:6" x14ac:dyDescent="0.3">
      <c r="A77" s="88" t="s">
        <v>266</v>
      </c>
      <c r="B77" s="118" t="s">
        <v>265</v>
      </c>
      <c r="C77" s="113" t="s">
        <v>267</v>
      </c>
      <c r="D77">
        <v>1.25</v>
      </c>
      <c r="E77" s="88">
        <v>38.89</v>
      </c>
      <c r="F77" s="125">
        <f t="shared" ref="F77:F78" si="5">E77*D77</f>
        <v>48.612499999999997</v>
      </c>
    </row>
    <row r="78" spans="1:6" ht="28.8" x14ac:dyDescent="0.3">
      <c r="A78" s="88">
        <v>280026</v>
      </c>
      <c r="B78" s="118" t="s">
        <v>251</v>
      </c>
      <c r="C78" s="113" t="s">
        <v>268</v>
      </c>
      <c r="D78" s="88">
        <v>3</v>
      </c>
      <c r="E78" s="88">
        <v>15.08</v>
      </c>
      <c r="F78" s="125">
        <f t="shared" si="5"/>
        <v>45.24</v>
      </c>
    </row>
    <row r="79" spans="1:6" x14ac:dyDescent="0.3">
      <c r="A79" s="88"/>
      <c r="B79" s="88"/>
      <c r="C79" s="88"/>
      <c r="D79" s="88"/>
      <c r="E79" s="88"/>
      <c r="F79" s="125"/>
    </row>
    <row r="80" spans="1:6" x14ac:dyDescent="0.3">
      <c r="A80" s="88"/>
      <c r="B80" s="118"/>
      <c r="C80" s="88"/>
      <c r="D80" s="88"/>
      <c r="E80" s="88"/>
      <c r="F80" s="125"/>
    </row>
    <row r="81" spans="1:6" x14ac:dyDescent="0.3">
      <c r="A81" s="88"/>
      <c r="B81" s="118"/>
      <c r="C81" s="88"/>
      <c r="F81" s="125"/>
    </row>
    <row r="82" spans="1:6" x14ac:dyDescent="0.3">
      <c r="A82" s="88"/>
      <c r="B82" s="117"/>
      <c r="C82" s="88"/>
      <c r="D82" s="88"/>
      <c r="E82" s="88"/>
      <c r="F82" s="125"/>
    </row>
    <row r="83" spans="1:6" x14ac:dyDescent="0.3">
      <c r="A83" s="88"/>
      <c r="B83" s="118"/>
      <c r="C83" s="88"/>
      <c r="D83" s="88"/>
      <c r="E83" s="88"/>
      <c r="F83" s="125"/>
    </row>
    <row r="84" spans="1:6" x14ac:dyDescent="0.3">
      <c r="A84" s="88"/>
      <c r="B84" s="118"/>
      <c r="C84" s="88"/>
      <c r="D84" s="88"/>
      <c r="E84" s="88"/>
      <c r="F84" s="125"/>
    </row>
    <row r="85" spans="1:6" x14ac:dyDescent="0.3">
      <c r="A85" s="149" t="s">
        <v>28</v>
      </c>
      <c r="B85" s="149"/>
      <c r="C85" s="149"/>
      <c r="D85" s="149"/>
      <c r="E85" s="149"/>
      <c r="F85" s="125">
        <f>F76+F77+F78+F79+F80+F81+F82</f>
        <v>97.170500000000004</v>
      </c>
    </row>
    <row r="87" spans="1:6" ht="43.2" x14ac:dyDescent="0.3">
      <c r="A87" s="88" t="s">
        <v>15</v>
      </c>
      <c r="B87" s="118" t="str">
        <f>'PLANILHA ORCA'!D24</f>
        <v>Concreto armado fck=25MPA c/ forma mad. branca (incl. lançamento e adensamento) - Para cinta de amarração</v>
      </c>
      <c r="C87" s="88" t="s">
        <v>256</v>
      </c>
      <c r="D87" s="88" t="s">
        <v>298</v>
      </c>
      <c r="E87" s="88" t="s">
        <v>299</v>
      </c>
      <c r="F87" s="125"/>
    </row>
    <row r="88" spans="1:6" x14ac:dyDescent="0.3">
      <c r="A88">
        <v>50036</v>
      </c>
      <c r="B88" s="88" t="s">
        <v>260</v>
      </c>
      <c r="C88" s="88" t="s">
        <v>263</v>
      </c>
      <c r="D88">
        <v>12</v>
      </c>
      <c r="E88">
        <v>89.15</v>
      </c>
      <c r="F88" s="125">
        <f>E88*D88</f>
        <v>1069.8000000000002</v>
      </c>
    </row>
    <row r="89" spans="1:6" x14ac:dyDescent="0.3">
      <c r="A89" s="88">
        <v>50037</v>
      </c>
      <c r="B89" s="118" t="s">
        <v>261</v>
      </c>
      <c r="C89" s="113" t="s">
        <v>263</v>
      </c>
      <c r="D89">
        <v>12</v>
      </c>
      <c r="E89" s="88">
        <v>4.5199999999999996</v>
      </c>
      <c r="F89" s="125">
        <f t="shared" ref="F89:F91" si="6">E89*D89</f>
        <v>54.239999999999995</v>
      </c>
    </row>
    <row r="90" spans="1:6" x14ac:dyDescent="0.3">
      <c r="A90" s="88">
        <v>50038</v>
      </c>
      <c r="B90" s="118" t="s">
        <v>269</v>
      </c>
      <c r="C90" s="113" t="s">
        <v>229</v>
      </c>
      <c r="D90" s="88">
        <v>80</v>
      </c>
      <c r="E90" s="88">
        <v>13.12</v>
      </c>
      <c r="F90" s="125">
        <f t="shared" si="6"/>
        <v>1049.5999999999999</v>
      </c>
    </row>
    <row r="91" spans="1:6" ht="28.8" x14ac:dyDescent="0.3">
      <c r="A91" s="88">
        <v>50740</v>
      </c>
      <c r="B91" s="118" t="s">
        <v>270</v>
      </c>
      <c r="C91" t="s">
        <v>267</v>
      </c>
      <c r="D91" s="88">
        <v>1</v>
      </c>
      <c r="E91" s="88">
        <v>723.67</v>
      </c>
      <c r="F91" s="125">
        <f t="shared" si="6"/>
        <v>723.67</v>
      </c>
    </row>
    <row r="92" spans="1:6" x14ac:dyDescent="0.3">
      <c r="A92" s="88"/>
      <c r="B92" s="118"/>
      <c r="C92" s="88"/>
      <c r="D92" s="88"/>
      <c r="E92" s="88"/>
      <c r="F92" s="125"/>
    </row>
    <row r="93" spans="1:6" x14ac:dyDescent="0.3">
      <c r="A93" s="88"/>
      <c r="B93" s="118"/>
      <c r="C93" s="88"/>
      <c r="F93" s="125"/>
    </row>
    <row r="94" spans="1:6" x14ac:dyDescent="0.3">
      <c r="A94" s="88"/>
      <c r="B94" s="117"/>
      <c r="C94" s="88"/>
      <c r="D94" s="88"/>
      <c r="E94" s="88"/>
      <c r="F94" s="125"/>
    </row>
    <row r="95" spans="1:6" x14ac:dyDescent="0.3">
      <c r="A95" s="88"/>
      <c r="B95" s="118"/>
      <c r="C95" s="88"/>
      <c r="D95" s="88"/>
      <c r="E95" s="88"/>
      <c r="F95" s="125"/>
    </row>
    <row r="96" spans="1:6" x14ac:dyDescent="0.3">
      <c r="A96" s="88"/>
      <c r="B96" s="118"/>
      <c r="C96" s="88"/>
      <c r="D96" s="88"/>
      <c r="E96" s="88"/>
      <c r="F96" s="125"/>
    </row>
    <row r="97" spans="1:6" x14ac:dyDescent="0.3">
      <c r="A97" s="149" t="s">
        <v>28</v>
      </c>
      <c r="B97" s="149"/>
      <c r="C97" s="149"/>
      <c r="D97" s="149"/>
      <c r="E97" s="149"/>
      <c r="F97" s="125">
        <f>F88+F89+F90+F91+F92+F93+F94</f>
        <v>2897.3100000000004</v>
      </c>
    </row>
    <row r="99" spans="1:6" ht="57.6" x14ac:dyDescent="0.3">
      <c r="A99" s="88" t="s">
        <v>15</v>
      </c>
      <c r="B99" s="118" t="str">
        <f>'PLANILHA ORCA'!D25</f>
        <v>Concreto armado fck=25MPA c/ forma mad. branca (incl. lançamento e adensamento) - Para Pilares Fechamento da Alvenaria</v>
      </c>
      <c r="C99" s="88" t="s">
        <v>256</v>
      </c>
      <c r="D99" s="88" t="s">
        <v>298</v>
      </c>
      <c r="E99" s="88" t="s">
        <v>299</v>
      </c>
      <c r="F99" s="125"/>
    </row>
    <row r="100" spans="1:6" x14ac:dyDescent="0.3">
      <c r="A100">
        <v>50036</v>
      </c>
      <c r="B100" s="88" t="s">
        <v>260</v>
      </c>
      <c r="C100" s="88" t="s">
        <v>263</v>
      </c>
      <c r="D100">
        <v>12</v>
      </c>
      <c r="E100">
        <v>89.15</v>
      </c>
      <c r="F100" s="125">
        <f>E100*D100</f>
        <v>1069.8000000000002</v>
      </c>
    </row>
    <row r="101" spans="1:6" x14ac:dyDescent="0.3">
      <c r="A101" s="88">
        <v>50037</v>
      </c>
      <c r="B101" s="118" t="s">
        <v>261</v>
      </c>
      <c r="C101" s="113" t="s">
        <v>263</v>
      </c>
      <c r="D101">
        <v>12</v>
      </c>
      <c r="E101" s="88">
        <v>4.5199999999999996</v>
      </c>
      <c r="F101" s="125">
        <f t="shared" ref="F101:F103" si="7">E101*D101</f>
        <v>54.239999999999995</v>
      </c>
    </row>
    <row r="102" spans="1:6" x14ac:dyDescent="0.3">
      <c r="A102" s="88">
        <v>50038</v>
      </c>
      <c r="B102" s="118" t="s">
        <v>269</v>
      </c>
      <c r="C102" s="113" t="s">
        <v>229</v>
      </c>
      <c r="D102" s="88">
        <v>80</v>
      </c>
      <c r="E102" s="88">
        <v>13.12</v>
      </c>
      <c r="F102" s="125">
        <f t="shared" si="7"/>
        <v>1049.5999999999999</v>
      </c>
    </row>
    <row r="103" spans="1:6" ht="28.8" x14ac:dyDescent="0.3">
      <c r="A103" s="88">
        <v>50740</v>
      </c>
      <c r="B103" s="118" t="s">
        <v>270</v>
      </c>
      <c r="C103" t="s">
        <v>267</v>
      </c>
      <c r="D103" s="88">
        <v>1</v>
      </c>
      <c r="E103" s="88">
        <v>723.67</v>
      </c>
      <c r="F103" s="125">
        <f t="shared" si="7"/>
        <v>723.67</v>
      </c>
    </row>
    <row r="104" spans="1:6" x14ac:dyDescent="0.3">
      <c r="A104" s="88"/>
      <c r="B104" s="118"/>
      <c r="C104" s="88"/>
      <c r="D104" s="88"/>
      <c r="E104" s="88"/>
      <c r="F104" s="125"/>
    </row>
    <row r="105" spans="1:6" x14ac:dyDescent="0.3">
      <c r="A105" s="88"/>
      <c r="B105" s="118"/>
      <c r="C105" s="88"/>
      <c r="F105" s="125"/>
    </row>
    <row r="106" spans="1:6" x14ac:dyDescent="0.3">
      <c r="A106" s="88"/>
      <c r="B106" s="117"/>
      <c r="C106" s="88"/>
      <c r="D106" s="88"/>
      <c r="E106" s="88"/>
      <c r="F106" s="125"/>
    </row>
    <row r="107" spans="1:6" x14ac:dyDescent="0.3">
      <c r="A107" s="88"/>
      <c r="B107" s="118"/>
      <c r="C107" s="88"/>
      <c r="D107" s="88"/>
      <c r="E107" s="88"/>
      <c r="F107" s="125"/>
    </row>
    <row r="108" spans="1:6" x14ac:dyDescent="0.3">
      <c r="A108" s="88"/>
      <c r="B108" s="118"/>
      <c r="C108" s="88"/>
      <c r="D108" s="88"/>
      <c r="E108" s="88"/>
      <c r="F108" s="125"/>
    </row>
    <row r="109" spans="1:6" x14ac:dyDescent="0.3">
      <c r="A109" s="149" t="s">
        <v>28</v>
      </c>
      <c r="B109" s="149"/>
      <c r="C109" s="149"/>
      <c r="D109" s="149"/>
      <c r="E109" s="149"/>
      <c r="F109" s="125">
        <f>F100+F101+F102+F103+F104+F105+F106</f>
        <v>2897.3100000000004</v>
      </c>
    </row>
    <row r="111" spans="1:6" ht="43.2" x14ac:dyDescent="0.3">
      <c r="A111" s="88" t="s">
        <v>15</v>
      </c>
      <c r="B111" s="118" t="str">
        <f>'PLANILHA ORCA'!D26</f>
        <v>Concreto armado fck=25MPA c/ forma mad. branca (incl. lançamento e adensamento) - Para Pilares Box Feirantes</v>
      </c>
      <c r="C111" s="88" t="s">
        <v>256</v>
      </c>
      <c r="D111" s="88" t="s">
        <v>298</v>
      </c>
      <c r="E111" s="88" t="s">
        <v>299</v>
      </c>
      <c r="F111" s="125"/>
    </row>
    <row r="112" spans="1:6" x14ac:dyDescent="0.3">
      <c r="A112">
        <v>50036</v>
      </c>
      <c r="B112" s="88" t="s">
        <v>260</v>
      </c>
      <c r="C112" s="88" t="s">
        <v>263</v>
      </c>
      <c r="D112">
        <v>12</v>
      </c>
      <c r="E112">
        <v>89.15</v>
      </c>
      <c r="F112" s="125">
        <f>E112*D112</f>
        <v>1069.8000000000002</v>
      </c>
    </row>
    <row r="113" spans="1:6" x14ac:dyDescent="0.3">
      <c r="A113" s="88">
        <v>50037</v>
      </c>
      <c r="B113" s="118" t="s">
        <v>261</v>
      </c>
      <c r="C113" s="113" t="s">
        <v>263</v>
      </c>
      <c r="D113">
        <v>12</v>
      </c>
      <c r="E113" s="88">
        <v>4.5199999999999996</v>
      </c>
      <c r="F113" s="125">
        <f t="shared" ref="F113:F115" si="8">E113*D113</f>
        <v>54.239999999999995</v>
      </c>
    </row>
    <row r="114" spans="1:6" x14ac:dyDescent="0.3">
      <c r="A114" s="88">
        <v>50038</v>
      </c>
      <c r="B114" s="118" t="s">
        <v>269</v>
      </c>
      <c r="C114" s="113" t="s">
        <v>229</v>
      </c>
      <c r="D114" s="88">
        <v>80</v>
      </c>
      <c r="E114" s="88">
        <v>13.12</v>
      </c>
      <c r="F114" s="125">
        <f t="shared" si="8"/>
        <v>1049.5999999999999</v>
      </c>
    </row>
    <row r="115" spans="1:6" ht="28.8" x14ac:dyDescent="0.3">
      <c r="A115" s="88">
        <v>50740</v>
      </c>
      <c r="B115" s="118" t="s">
        <v>270</v>
      </c>
      <c r="C115" t="s">
        <v>267</v>
      </c>
      <c r="D115" s="88">
        <v>1</v>
      </c>
      <c r="E115" s="88">
        <v>723.67</v>
      </c>
      <c r="F115" s="125">
        <f t="shared" si="8"/>
        <v>723.67</v>
      </c>
    </row>
    <row r="116" spans="1:6" x14ac:dyDescent="0.3">
      <c r="A116" s="88"/>
      <c r="B116" s="118"/>
      <c r="C116" s="88"/>
      <c r="D116" s="88"/>
      <c r="E116" s="88"/>
      <c r="F116" s="125"/>
    </row>
    <row r="117" spans="1:6" x14ac:dyDescent="0.3">
      <c r="A117" s="88"/>
      <c r="B117" s="118"/>
      <c r="C117" s="88"/>
      <c r="F117" s="125"/>
    </row>
    <row r="118" spans="1:6" x14ac:dyDescent="0.3">
      <c r="A118" s="88"/>
      <c r="B118" s="117"/>
      <c r="C118" s="88"/>
      <c r="D118" s="88"/>
      <c r="E118" s="88"/>
      <c r="F118" s="125"/>
    </row>
    <row r="119" spans="1:6" x14ac:dyDescent="0.3">
      <c r="A119" s="88"/>
      <c r="B119" s="118"/>
      <c r="C119" s="88"/>
      <c r="D119" s="88"/>
      <c r="E119" s="88"/>
      <c r="F119" s="125"/>
    </row>
    <row r="120" spans="1:6" x14ac:dyDescent="0.3">
      <c r="A120" s="88"/>
      <c r="B120" s="118"/>
      <c r="C120" s="88"/>
      <c r="D120" s="88"/>
      <c r="E120" s="88"/>
      <c r="F120" s="125"/>
    </row>
    <row r="121" spans="1:6" x14ac:dyDescent="0.3">
      <c r="A121" s="149" t="s">
        <v>28</v>
      </c>
      <c r="B121" s="149"/>
      <c r="C121" s="149"/>
      <c r="D121" s="149"/>
      <c r="E121" s="149"/>
      <c r="F121" s="125">
        <f>F112+F113+F114+F115+F116+F117+F118</f>
        <v>2897.3100000000004</v>
      </c>
    </row>
    <row r="123" spans="1:6" ht="43.2" x14ac:dyDescent="0.3">
      <c r="A123" s="88" t="s">
        <v>15</v>
      </c>
      <c r="B123" s="118" t="str">
        <f>'PLANILHA ORCA'!D29</f>
        <v>Desmontagem de estrutura metálica com retirada de solda e corte de peças por meio de lixadeira</v>
      </c>
      <c r="C123" s="88" t="s">
        <v>209</v>
      </c>
      <c r="D123" s="88" t="s">
        <v>298</v>
      </c>
      <c r="E123" s="88" t="s">
        <v>299</v>
      </c>
      <c r="F123" s="125"/>
    </row>
    <row r="124" spans="1:6" ht="28.8" x14ac:dyDescent="0.3">
      <c r="A124" t="s">
        <v>271</v>
      </c>
      <c r="B124" s="118" t="s">
        <v>272</v>
      </c>
      <c r="C124" s="88" t="s">
        <v>274</v>
      </c>
      <c r="D124">
        <v>0.02</v>
      </c>
      <c r="E124">
        <v>15.96</v>
      </c>
      <c r="F124" s="125">
        <f>E124*D124</f>
        <v>0.31920000000000004</v>
      </c>
    </row>
    <row r="125" spans="1:6" ht="28.8" x14ac:dyDescent="0.3">
      <c r="A125" s="88">
        <v>280026</v>
      </c>
      <c r="B125" s="118" t="s">
        <v>239</v>
      </c>
      <c r="C125" s="113" t="s">
        <v>231</v>
      </c>
      <c r="D125">
        <v>1</v>
      </c>
      <c r="E125" s="88">
        <v>15.08</v>
      </c>
      <c r="F125" s="125">
        <f t="shared" ref="F125:F127" si="9">E125*D125</f>
        <v>15.08</v>
      </c>
    </row>
    <row r="126" spans="1:6" ht="28.8" x14ac:dyDescent="0.3">
      <c r="A126" s="88">
        <v>280027</v>
      </c>
      <c r="B126" s="118" t="s">
        <v>273</v>
      </c>
      <c r="C126" s="113" t="s">
        <v>231</v>
      </c>
      <c r="D126" s="88">
        <v>1</v>
      </c>
      <c r="E126" s="88">
        <v>19.47</v>
      </c>
      <c r="F126" s="125">
        <f t="shared" si="9"/>
        <v>19.47</v>
      </c>
    </row>
    <row r="127" spans="1:6" x14ac:dyDescent="0.3">
      <c r="A127" s="88"/>
      <c r="B127" s="118"/>
      <c r="C127"/>
      <c r="D127" s="88"/>
      <c r="E127" s="88"/>
      <c r="F127" s="125">
        <f t="shared" si="9"/>
        <v>0</v>
      </c>
    </row>
    <row r="128" spans="1:6" x14ac:dyDescent="0.3">
      <c r="A128" s="88"/>
      <c r="B128" s="118"/>
      <c r="C128" s="88"/>
      <c r="D128" s="88"/>
      <c r="E128" s="88"/>
      <c r="F128" s="125"/>
    </row>
    <row r="129" spans="1:6" x14ac:dyDescent="0.3">
      <c r="A129" s="88"/>
      <c r="B129" s="118"/>
      <c r="C129" s="88"/>
      <c r="F129" s="125"/>
    </row>
    <row r="130" spans="1:6" x14ac:dyDescent="0.3">
      <c r="A130" s="88"/>
      <c r="B130" s="117"/>
      <c r="C130" s="88"/>
      <c r="D130" s="88"/>
      <c r="E130" s="88"/>
      <c r="F130" s="125"/>
    </row>
    <row r="131" spans="1:6" x14ac:dyDescent="0.3">
      <c r="A131" s="88"/>
      <c r="B131" s="118"/>
      <c r="C131" s="88"/>
      <c r="D131" s="88"/>
      <c r="E131" s="88"/>
      <c r="F131" s="125"/>
    </row>
    <row r="132" spans="1:6" x14ac:dyDescent="0.3">
      <c r="A132" s="88"/>
      <c r="B132" s="118"/>
      <c r="C132" s="88"/>
      <c r="D132" s="88"/>
      <c r="E132" s="88"/>
      <c r="F132" s="125"/>
    </row>
    <row r="133" spans="1:6" x14ac:dyDescent="0.3">
      <c r="A133" s="149" t="s">
        <v>28</v>
      </c>
      <c r="B133" s="149"/>
      <c r="C133" s="149"/>
      <c r="D133" s="149"/>
      <c r="E133" s="149"/>
      <c r="F133" s="125">
        <f>F124+F125+F126+F127+F128+F129+F130</f>
        <v>34.869199999999999</v>
      </c>
    </row>
    <row r="135" spans="1:6" x14ac:dyDescent="0.3">
      <c r="A135" s="88" t="s">
        <v>15</v>
      </c>
      <c r="B135" s="118" t="str">
        <f>'PLANILHA ORCA'!D30</f>
        <v xml:space="preserve">Estrutura metálica p/ cobertura em arco </v>
      </c>
      <c r="C135" s="88" t="s">
        <v>209</v>
      </c>
      <c r="D135" s="88" t="s">
        <v>298</v>
      </c>
      <c r="E135" s="88" t="s">
        <v>299</v>
      </c>
      <c r="F135" s="125"/>
    </row>
    <row r="136" spans="1:6" ht="43.2" x14ac:dyDescent="0.3">
      <c r="A136" t="s">
        <v>275</v>
      </c>
      <c r="B136" s="118" t="s">
        <v>277</v>
      </c>
      <c r="C136" s="88" t="s">
        <v>281</v>
      </c>
      <c r="D136">
        <v>0.14749999999999999</v>
      </c>
      <c r="E136">
        <v>127.12</v>
      </c>
      <c r="F136" s="125">
        <f>E136*D136</f>
        <v>18.7502</v>
      </c>
    </row>
    <row r="137" spans="1:6" x14ac:dyDescent="0.3">
      <c r="A137" s="88" t="s">
        <v>276</v>
      </c>
      <c r="B137" s="118" t="s">
        <v>278</v>
      </c>
      <c r="C137" s="113" t="s">
        <v>229</v>
      </c>
      <c r="D137">
        <v>14.75</v>
      </c>
      <c r="E137" s="88">
        <v>9.3000000000000007</v>
      </c>
      <c r="F137" s="125">
        <f t="shared" ref="F137:F139" si="10">E137*D137</f>
        <v>137.17500000000001</v>
      </c>
    </row>
    <row r="138" spans="1:6" ht="28.8" x14ac:dyDescent="0.3">
      <c r="A138" s="88">
        <v>280009</v>
      </c>
      <c r="B138" s="118" t="s">
        <v>279</v>
      </c>
      <c r="C138" s="113" t="s">
        <v>231</v>
      </c>
      <c r="D138" s="88">
        <v>1.65</v>
      </c>
      <c r="E138" s="88">
        <v>15.12</v>
      </c>
      <c r="F138" s="125">
        <f t="shared" si="10"/>
        <v>24.947999999999997</v>
      </c>
    </row>
    <row r="139" spans="1:6" ht="28.8" x14ac:dyDescent="0.3">
      <c r="A139" s="88">
        <v>280025</v>
      </c>
      <c r="B139" s="118" t="s">
        <v>280</v>
      </c>
      <c r="C139" s="115" t="s">
        <v>231</v>
      </c>
      <c r="D139" s="88">
        <v>1.9</v>
      </c>
      <c r="E139" s="88">
        <v>18.809999999999999</v>
      </c>
      <c r="F139" s="125">
        <f t="shared" si="10"/>
        <v>35.738999999999997</v>
      </c>
    </row>
    <row r="140" spans="1:6" x14ac:dyDescent="0.3">
      <c r="A140" s="88"/>
      <c r="B140" s="118"/>
      <c r="C140" s="88"/>
      <c r="D140" s="88"/>
      <c r="E140" s="88"/>
      <c r="F140" s="125"/>
    </row>
    <row r="141" spans="1:6" x14ac:dyDescent="0.3">
      <c r="A141" s="88"/>
      <c r="B141" s="118"/>
      <c r="C141" s="88"/>
      <c r="F141" s="125"/>
    </row>
    <row r="142" spans="1:6" x14ac:dyDescent="0.3">
      <c r="A142" s="88"/>
      <c r="B142" s="117"/>
      <c r="C142" s="88"/>
      <c r="D142" s="88"/>
      <c r="E142" s="88"/>
      <c r="F142" s="125"/>
    </row>
    <row r="143" spans="1:6" x14ac:dyDescent="0.3">
      <c r="A143" s="88"/>
      <c r="B143" s="118"/>
      <c r="C143" s="88"/>
      <c r="D143" s="88"/>
      <c r="E143" s="88"/>
      <c r="F143" s="125"/>
    </row>
    <row r="144" spans="1:6" x14ac:dyDescent="0.3">
      <c r="A144" s="88"/>
      <c r="B144" s="118"/>
      <c r="C144" s="88"/>
      <c r="D144" s="88"/>
      <c r="E144" s="88"/>
      <c r="F144" s="125"/>
    </row>
    <row r="145" spans="1:6" x14ac:dyDescent="0.3">
      <c r="A145" s="149" t="s">
        <v>28</v>
      </c>
      <c r="B145" s="149"/>
      <c r="C145" s="149"/>
      <c r="D145" s="149"/>
      <c r="E145" s="149"/>
      <c r="F145" s="125">
        <v>216.62</v>
      </c>
    </row>
    <row r="147" spans="1:6" ht="105.6" customHeight="1" x14ac:dyDescent="0.3">
      <c r="A147" s="88" t="s">
        <v>15</v>
      </c>
      <c r="B147" s="118" t="str">
        <f>'PLANILHA ORCA'!D33</f>
        <v>Alvenaria de vedação de blocos cerâmicos furados na horizontal de 9x19x19cm (espessura 9cm) de paredes com área líquida maior ou igual a 6m² com vãos e argamassa de assentamento com preparo manual</v>
      </c>
      <c r="C147" s="88" t="s">
        <v>209</v>
      </c>
      <c r="D147" s="88" t="s">
        <v>298</v>
      </c>
      <c r="E147" s="88" t="s">
        <v>299</v>
      </c>
      <c r="F147" s="125"/>
    </row>
    <row r="148" spans="1:6" ht="39.6" customHeight="1" x14ac:dyDescent="0.3">
      <c r="A148" t="s">
        <v>287</v>
      </c>
      <c r="B148" s="118" t="s">
        <v>282</v>
      </c>
      <c r="C148" s="88" t="s">
        <v>267</v>
      </c>
      <c r="D148" s="88">
        <v>9.7999999999999997E-3</v>
      </c>
      <c r="E148" s="88">
        <v>710.23</v>
      </c>
      <c r="F148" s="125">
        <f>D148*E148</f>
        <v>6.9602539999999999</v>
      </c>
    </row>
    <row r="149" spans="1:6" ht="39.6" customHeight="1" x14ac:dyDescent="0.3">
      <c r="A149" s="88" t="s">
        <v>288</v>
      </c>
      <c r="B149" s="118" t="s">
        <v>283</v>
      </c>
      <c r="C149" s="113" t="s">
        <v>231</v>
      </c>
      <c r="D149">
        <v>1.55</v>
      </c>
      <c r="E149">
        <v>18.89</v>
      </c>
      <c r="F149" s="125">
        <v>29.27</v>
      </c>
    </row>
    <row r="150" spans="1:6" ht="39.6" customHeight="1" x14ac:dyDescent="0.3">
      <c r="A150" s="88" t="s">
        <v>289</v>
      </c>
      <c r="B150" s="118" t="s">
        <v>239</v>
      </c>
      <c r="C150" s="113" t="s">
        <v>231</v>
      </c>
      <c r="D150">
        <v>0.77500000000000002</v>
      </c>
      <c r="E150" s="88">
        <v>15.06</v>
      </c>
      <c r="F150" s="125">
        <f>E150*D150</f>
        <v>11.6715</v>
      </c>
    </row>
    <row r="151" spans="1:6" ht="43.2" x14ac:dyDescent="0.3">
      <c r="A151" s="88" t="s">
        <v>290</v>
      </c>
      <c r="B151" s="118" t="s">
        <v>284</v>
      </c>
      <c r="C151" s="115" t="s">
        <v>293</v>
      </c>
      <c r="D151" s="88">
        <v>2.8309999999999998E-2</v>
      </c>
      <c r="E151" s="88">
        <v>735.12</v>
      </c>
      <c r="F151" s="125">
        <f t="shared" ref="F151:F153" si="11">E151*D151</f>
        <v>20.8112472</v>
      </c>
    </row>
    <row r="152" spans="1:6" ht="57.6" x14ac:dyDescent="0.3">
      <c r="A152" s="88" t="s">
        <v>291</v>
      </c>
      <c r="B152" s="118" t="s">
        <v>285</v>
      </c>
      <c r="C152" s="88" t="s">
        <v>281</v>
      </c>
      <c r="D152" s="88">
        <v>0.42</v>
      </c>
      <c r="E152" s="88">
        <v>3.3</v>
      </c>
      <c r="F152" s="125">
        <v>1.38</v>
      </c>
    </row>
    <row r="153" spans="1:6" ht="28.8" x14ac:dyDescent="0.3">
      <c r="A153" s="88" t="s">
        <v>292</v>
      </c>
      <c r="B153" s="118" t="s">
        <v>286</v>
      </c>
      <c r="C153" s="88" t="s">
        <v>294</v>
      </c>
      <c r="D153" s="88">
        <v>5.0000000000000001E-3</v>
      </c>
      <c r="E153" s="88">
        <v>38.39</v>
      </c>
      <c r="F153" s="125">
        <f t="shared" si="11"/>
        <v>0.19195000000000001</v>
      </c>
    </row>
    <row r="154" spans="1:6" x14ac:dyDescent="0.3">
      <c r="A154" s="88"/>
      <c r="B154" s="117"/>
      <c r="C154" s="88"/>
      <c r="D154" s="88"/>
      <c r="E154" s="88"/>
      <c r="F154" s="125"/>
    </row>
    <row r="155" spans="1:6" x14ac:dyDescent="0.3">
      <c r="A155" s="88"/>
      <c r="B155" s="118"/>
      <c r="C155" s="88"/>
      <c r="D155" s="88"/>
      <c r="E155" s="88"/>
      <c r="F155" s="125"/>
    </row>
    <row r="156" spans="1:6" x14ac:dyDescent="0.3">
      <c r="A156" s="88"/>
      <c r="B156" s="118"/>
      <c r="C156" s="88"/>
      <c r="D156" s="88"/>
      <c r="E156" s="88"/>
      <c r="F156" s="125"/>
    </row>
    <row r="157" spans="1:6" x14ac:dyDescent="0.3">
      <c r="A157" s="149" t="s">
        <v>28</v>
      </c>
      <c r="B157" s="149"/>
      <c r="C157" s="149"/>
      <c r="D157" s="149"/>
      <c r="E157" s="149"/>
      <c r="F157" s="125">
        <f>F153+F152+F151+F150+F149+F148</f>
        <v>70.284951200000009</v>
      </c>
    </row>
    <row r="159" spans="1:6" ht="47.4" customHeight="1" x14ac:dyDescent="0.3">
      <c r="A159" s="88" t="s">
        <v>15</v>
      </c>
      <c r="B159" s="118" t="str">
        <f>'PLANILHA ORCA'!D36</f>
        <v>Cobertura - telha plan</v>
      </c>
      <c r="C159" s="88" t="s">
        <v>209</v>
      </c>
      <c r="D159" s="88" t="s">
        <v>298</v>
      </c>
      <c r="E159" s="88" t="s">
        <v>299</v>
      </c>
      <c r="F159" s="125"/>
    </row>
    <row r="160" spans="1:6" x14ac:dyDescent="0.3">
      <c r="A160" t="s">
        <v>295</v>
      </c>
      <c r="B160" s="118" t="s">
        <v>296</v>
      </c>
      <c r="C160" s="88" t="s">
        <v>274</v>
      </c>
      <c r="D160" s="88">
        <v>27</v>
      </c>
      <c r="E160" s="88">
        <v>1.2</v>
      </c>
      <c r="F160" s="125">
        <f>D160*E160</f>
        <v>32.4</v>
      </c>
    </row>
    <row r="161" spans="1:6" ht="28.8" x14ac:dyDescent="0.3">
      <c r="A161" s="88">
        <v>280026</v>
      </c>
      <c r="B161" s="118" t="s">
        <v>239</v>
      </c>
      <c r="C161" s="113" t="s">
        <v>231</v>
      </c>
      <c r="D161">
        <v>1.5</v>
      </c>
      <c r="E161">
        <v>15.08</v>
      </c>
      <c r="F161" s="125">
        <f>D161*E161</f>
        <v>22.62</v>
      </c>
    </row>
    <row r="162" spans="1:6" ht="28.8" x14ac:dyDescent="0.3">
      <c r="A162" s="88">
        <v>280028</v>
      </c>
      <c r="B162" s="118" t="s">
        <v>297</v>
      </c>
      <c r="C162" s="113" t="s">
        <v>231</v>
      </c>
      <c r="D162">
        <v>0.75</v>
      </c>
      <c r="E162" s="88">
        <v>18.71</v>
      </c>
      <c r="F162" s="125">
        <f>D162*E162</f>
        <v>14.032500000000001</v>
      </c>
    </row>
    <row r="163" spans="1:6" x14ac:dyDescent="0.3">
      <c r="A163" s="88"/>
      <c r="B163" s="118"/>
      <c r="C163" s="115"/>
      <c r="D163" s="88"/>
      <c r="E163" s="88"/>
      <c r="F163" s="125"/>
    </row>
    <row r="164" spans="1:6" x14ac:dyDescent="0.3">
      <c r="A164" s="88"/>
      <c r="B164" s="118"/>
      <c r="C164" s="88"/>
      <c r="D164" s="88"/>
      <c r="E164" s="88"/>
      <c r="F164" s="125"/>
    </row>
    <row r="165" spans="1:6" x14ac:dyDescent="0.3">
      <c r="A165" s="88"/>
      <c r="B165" s="118"/>
      <c r="C165" s="88"/>
      <c r="D165" s="88"/>
      <c r="E165" s="88"/>
      <c r="F165" s="125"/>
    </row>
    <row r="166" spans="1:6" x14ac:dyDescent="0.3">
      <c r="A166" s="88"/>
      <c r="B166" s="117"/>
      <c r="C166" s="88"/>
      <c r="D166" s="88"/>
      <c r="E166" s="88"/>
      <c r="F166" s="125"/>
    </row>
    <row r="167" spans="1:6" x14ac:dyDescent="0.3">
      <c r="A167" s="88"/>
      <c r="B167" s="118"/>
      <c r="C167" s="88"/>
      <c r="D167" s="88"/>
      <c r="E167" s="88"/>
      <c r="F167" s="125"/>
    </row>
    <row r="168" spans="1:6" x14ac:dyDescent="0.3">
      <c r="A168" s="88"/>
      <c r="B168" s="118"/>
      <c r="C168" s="88"/>
      <c r="D168" s="88"/>
      <c r="E168" s="88"/>
      <c r="F168" s="125"/>
    </row>
    <row r="169" spans="1:6" x14ac:dyDescent="0.3">
      <c r="A169" s="149" t="s">
        <v>28</v>
      </c>
      <c r="B169" s="149"/>
      <c r="C169" s="149"/>
      <c r="D169" s="149"/>
      <c r="E169" s="149"/>
      <c r="F169" s="125">
        <f>F160+F161+F162</f>
        <v>69.052499999999995</v>
      </c>
    </row>
    <row r="171" spans="1:6" ht="28.8" customHeight="1" x14ac:dyDescent="0.3">
      <c r="A171" s="88" t="s">
        <v>15</v>
      </c>
      <c r="B171" s="118" t="str">
        <f>'PLANILHA ORCA'!D37</f>
        <v>Estrutura em mad. lei p/ telha de barro - pç. Serrada</v>
      </c>
      <c r="C171" s="88" t="s">
        <v>209</v>
      </c>
      <c r="D171" s="88" t="s">
        <v>298</v>
      </c>
      <c r="E171" s="88" t="s">
        <v>299</v>
      </c>
      <c r="F171" s="125"/>
    </row>
    <row r="172" spans="1:6" x14ac:dyDescent="0.3">
      <c r="A172" t="s">
        <v>300</v>
      </c>
      <c r="B172" s="118" t="s">
        <v>304</v>
      </c>
      <c r="C172" s="88" t="s">
        <v>226</v>
      </c>
      <c r="D172" s="88">
        <v>4.5999999999999999E-2</v>
      </c>
      <c r="E172" s="88">
        <v>285</v>
      </c>
      <c r="F172" s="125">
        <f>D172*E172</f>
        <v>13.11</v>
      </c>
    </row>
    <row r="173" spans="1:6" x14ac:dyDescent="0.3">
      <c r="A173" s="88" t="s">
        <v>301</v>
      </c>
      <c r="B173" s="118" t="s">
        <v>305</v>
      </c>
      <c r="C173" s="88" t="s">
        <v>229</v>
      </c>
      <c r="D173" s="44">
        <v>0.19</v>
      </c>
      <c r="E173">
        <v>20.399999999999999</v>
      </c>
      <c r="F173" s="125">
        <f>D173*E173</f>
        <v>3.8759999999999999</v>
      </c>
    </row>
    <row r="174" spans="1:6" x14ac:dyDescent="0.3">
      <c r="A174" s="88" t="s">
        <v>302</v>
      </c>
      <c r="B174" s="118" t="s">
        <v>306</v>
      </c>
      <c r="C174" s="88" t="s">
        <v>274</v>
      </c>
      <c r="D174" s="44">
        <v>2.1000000000000001E-2</v>
      </c>
      <c r="E174" s="120">
        <v>155.04</v>
      </c>
      <c r="F174" s="125">
        <f>D174*E174</f>
        <v>3.2558400000000001</v>
      </c>
    </row>
    <row r="175" spans="1:6" x14ac:dyDescent="0.3">
      <c r="A175" s="88" t="s">
        <v>303</v>
      </c>
      <c r="B175" s="118" t="s">
        <v>307</v>
      </c>
      <c r="C175" s="114" t="s">
        <v>225</v>
      </c>
      <c r="D175" s="88">
        <v>0.15</v>
      </c>
      <c r="E175" s="120">
        <v>94.92</v>
      </c>
      <c r="F175" s="125">
        <f t="shared" ref="F175:F177" si="12">D175*E175</f>
        <v>14.238</v>
      </c>
    </row>
    <row r="176" spans="1:6" ht="28.8" x14ac:dyDescent="0.3">
      <c r="A176" s="88">
        <v>280002</v>
      </c>
      <c r="B176" s="118" t="s">
        <v>308</v>
      </c>
      <c r="C176" s="88" t="s">
        <v>231</v>
      </c>
      <c r="D176" s="88">
        <v>1.5</v>
      </c>
      <c r="E176" s="88">
        <v>15.04</v>
      </c>
      <c r="F176" s="125">
        <f t="shared" si="12"/>
        <v>22.56</v>
      </c>
    </row>
    <row r="177" spans="1:6" ht="28.8" x14ac:dyDescent="0.3">
      <c r="A177" s="88">
        <v>280013</v>
      </c>
      <c r="B177" s="118" t="s">
        <v>222</v>
      </c>
      <c r="C177" s="88" t="s">
        <v>231</v>
      </c>
      <c r="D177" s="88">
        <v>1.5</v>
      </c>
      <c r="E177" s="88">
        <v>18.739999999999998</v>
      </c>
      <c r="F177" s="125">
        <f t="shared" si="12"/>
        <v>28.11</v>
      </c>
    </row>
    <row r="178" spans="1:6" x14ac:dyDescent="0.3">
      <c r="A178" s="88"/>
      <c r="B178" s="117"/>
      <c r="C178" s="88"/>
      <c r="D178" s="88"/>
      <c r="E178" s="88"/>
      <c r="F178" s="125"/>
    </row>
    <row r="179" spans="1:6" x14ac:dyDescent="0.3">
      <c r="A179" s="88"/>
      <c r="B179" s="118"/>
      <c r="C179" s="88"/>
      <c r="D179" s="88"/>
      <c r="E179" s="88"/>
      <c r="F179" s="125"/>
    </row>
    <row r="180" spans="1:6" x14ac:dyDescent="0.3">
      <c r="A180" s="88"/>
      <c r="B180" s="118"/>
      <c r="C180" s="88"/>
      <c r="D180" s="88"/>
      <c r="E180" s="88"/>
      <c r="F180" s="125"/>
    </row>
    <row r="181" spans="1:6" x14ac:dyDescent="0.3">
      <c r="A181" s="149" t="s">
        <v>28</v>
      </c>
      <c r="B181" s="149"/>
      <c r="C181" s="149"/>
      <c r="D181" s="149"/>
      <c r="E181" s="149"/>
      <c r="F181" s="125">
        <v>85.16</v>
      </c>
    </row>
    <row r="183" spans="1:6" x14ac:dyDescent="0.3">
      <c r="A183" s="88" t="s">
        <v>15</v>
      </c>
      <c r="B183" s="118" t="str">
        <f>'PLANILHA ORCA'!D38</f>
        <v>Imunização para madeira</v>
      </c>
      <c r="C183" s="88" t="s">
        <v>209</v>
      </c>
      <c r="D183" s="88" t="s">
        <v>298</v>
      </c>
      <c r="E183" s="88" t="s">
        <v>299</v>
      </c>
      <c r="F183" s="125"/>
    </row>
    <row r="184" spans="1:6" x14ac:dyDescent="0.3">
      <c r="A184" t="s">
        <v>309</v>
      </c>
      <c r="B184" s="118" t="s">
        <v>310</v>
      </c>
      <c r="C184" s="88" t="s">
        <v>311</v>
      </c>
      <c r="D184" s="88">
        <v>0.14000000000000001</v>
      </c>
      <c r="E184" s="44">
        <v>18.95</v>
      </c>
      <c r="F184" s="125">
        <f>D184*E184</f>
        <v>2.653</v>
      </c>
    </row>
    <row r="185" spans="1:6" ht="28.8" x14ac:dyDescent="0.3">
      <c r="A185" s="88">
        <v>280026</v>
      </c>
      <c r="B185" s="118" t="s">
        <v>239</v>
      </c>
      <c r="C185" s="88" t="s">
        <v>231</v>
      </c>
      <c r="D185" s="44">
        <v>0.2</v>
      </c>
      <c r="E185" s="44">
        <v>15.08</v>
      </c>
      <c r="F185" s="125">
        <f>D185*E185</f>
        <v>3.016</v>
      </c>
    </row>
    <row r="186" spans="1:6" x14ac:dyDescent="0.3">
      <c r="A186" s="88"/>
      <c r="B186" s="118"/>
      <c r="C186" s="88"/>
      <c r="D186" s="44"/>
      <c r="E186" s="120"/>
      <c r="F186" s="125"/>
    </row>
    <row r="187" spans="1:6" x14ac:dyDescent="0.3">
      <c r="A187" s="88"/>
      <c r="B187" s="118"/>
      <c r="C187" s="114"/>
      <c r="D187" s="88"/>
      <c r="E187" s="120"/>
      <c r="F187" s="125"/>
    </row>
    <row r="188" spans="1:6" x14ac:dyDescent="0.3">
      <c r="A188" s="88"/>
      <c r="B188" s="118"/>
      <c r="C188" s="88"/>
      <c r="D188" s="88"/>
      <c r="E188" s="88"/>
      <c r="F188" s="125"/>
    </row>
    <row r="189" spans="1:6" x14ac:dyDescent="0.3">
      <c r="A189" s="88"/>
      <c r="B189" s="118"/>
      <c r="C189" s="88"/>
      <c r="D189" s="88"/>
      <c r="E189" s="88"/>
      <c r="F189" s="125"/>
    </row>
    <row r="190" spans="1:6" x14ac:dyDescent="0.3">
      <c r="A190" s="88"/>
      <c r="B190" s="117"/>
      <c r="C190" s="88"/>
      <c r="D190" s="88"/>
      <c r="E190" s="88"/>
      <c r="F190" s="125"/>
    </row>
    <row r="191" spans="1:6" x14ac:dyDescent="0.3">
      <c r="A191" s="88"/>
      <c r="B191" s="118"/>
      <c r="C191" s="88"/>
      <c r="D191" s="88"/>
      <c r="E191" s="88"/>
      <c r="F191" s="125"/>
    </row>
    <row r="192" spans="1:6" x14ac:dyDescent="0.3">
      <c r="A192" s="88"/>
      <c r="B192" s="118"/>
      <c r="C192" s="88"/>
      <c r="D192" s="88"/>
      <c r="E192" s="88"/>
      <c r="F192" s="125"/>
    </row>
    <row r="193" spans="1:6" x14ac:dyDescent="0.3">
      <c r="A193" s="149" t="s">
        <v>28</v>
      </c>
      <c r="B193" s="149"/>
      <c r="C193" s="149"/>
      <c r="D193" s="149"/>
      <c r="E193" s="149"/>
      <c r="F193" s="125">
        <f>F184+F185</f>
        <v>5.6690000000000005</v>
      </c>
    </row>
    <row r="195" spans="1:6" x14ac:dyDescent="0.3">
      <c r="A195" s="88" t="s">
        <v>15</v>
      </c>
      <c r="B195" s="118" t="str">
        <f>'PLANILHA ORCA'!D50</f>
        <v>Piso Korodur (incluso execução)</v>
      </c>
      <c r="C195" s="88" t="s">
        <v>209</v>
      </c>
      <c r="D195" s="88" t="s">
        <v>298</v>
      </c>
      <c r="E195" s="88" t="s">
        <v>299</v>
      </c>
      <c r="F195" s="125"/>
    </row>
    <row r="196" spans="1:6" x14ac:dyDescent="0.3">
      <c r="A196" t="s">
        <v>312</v>
      </c>
      <c r="B196" s="118" t="s">
        <v>315</v>
      </c>
      <c r="C196" s="88" t="s">
        <v>255</v>
      </c>
      <c r="D196" s="88">
        <v>1.1000000000000001</v>
      </c>
      <c r="E196" s="44">
        <v>38</v>
      </c>
      <c r="F196" s="125">
        <f>D196*E196</f>
        <v>41.800000000000004</v>
      </c>
    </row>
    <row r="197" spans="1:6" x14ac:dyDescent="0.3">
      <c r="A197" s="88" t="s">
        <v>313</v>
      </c>
      <c r="B197" s="118" t="s">
        <v>316</v>
      </c>
      <c r="C197" s="88" t="s">
        <v>229</v>
      </c>
      <c r="D197">
        <v>0.01</v>
      </c>
      <c r="E197" s="44">
        <v>12.5</v>
      </c>
      <c r="F197" s="125">
        <f>D197*E197</f>
        <v>0.125</v>
      </c>
    </row>
    <row r="198" spans="1:6" x14ac:dyDescent="0.3">
      <c r="A198" s="88" t="s">
        <v>314</v>
      </c>
      <c r="B198" s="118" t="s">
        <v>317</v>
      </c>
      <c r="C198" s="88" t="s">
        <v>318</v>
      </c>
      <c r="D198" s="44">
        <v>2</v>
      </c>
      <c r="E198" s="120">
        <v>1.72</v>
      </c>
      <c r="F198" s="125">
        <f t="shared" ref="F198:F200" si="13">D198*E198</f>
        <v>3.44</v>
      </c>
    </row>
    <row r="199" spans="1:6" ht="28.8" x14ac:dyDescent="0.3">
      <c r="A199" s="88">
        <v>280026</v>
      </c>
      <c r="B199" s="118" t="s">
        <v>239</v>
      </c>
      <c r="C199" s="114" t="s">
        <v>231</v>
      </c>
      <c r="D199" s="88">
        <v>0.3</v>
      </c>
      <c r="E199" s="120">
        <v>15.08</v>
      </c>
      <c r="F199" s="125">
        <f t="shared" si="13"/>
        <v>4.524</v>
      </c>
    </row>
    <row r="200" spans="1:6" ht="28.8" x14ac:dyDescent="0.3">
      <c r="A200" s="88">
        <v>280028</v>
      </c>
      <c r="B200" s="118" t="s">
        <v>297</v>
      </c>
      <c r="C200" s="88" t="s">
        <v>231</v>
      </c>
      <c r="D200" s="88">
        <v>0.3</v>
      </c>
      <c r="E200" s="88">
        <v>18.71</v>
      </c>
      <c r="F200" s="125">
        <f t="shared" si="13"/>
        <v>5.6130000000000004</v>
      </c>
    </row>
    <row r="201" spans="1:6" x14ac:dyDescent="0.3">
      <c r="A201" s="88"/>
      <c r="B201" s="118"/>
      <c r="C201" s="88"/>
      <c r="D201" s="88"/>
      <c r="E201" s="88"/>
      <c r="F201" s="125"/>
    </row>
    <row r="202" spans="1:6" x14ac:dyDescent="0.3">
      <c r="A202" s="88"/>
      <c r="B202" s="117"/>
      <c r="C202" s="88"/>
      <c r="D202" s="88"/>
      <c r="E202" s="88"/>
      <c r="F202" s="125"/>
    </row>
    <row r="203" spans="1:6" x14ac:dyDescent="0.3">
      <c r="A203" s="88"/>
      <c r="B203" s="118"/>
      <c r="C203" s="88"/>
      <c r="D203" s="88"/>
      <c r="E203" s="88"/>
      <c r="F203" s="125"/>
    </row>
    <row r="204" spans="1:6" x14ac:dyDescent="0.3">
      <c r="A204" s="88"/>
      <c r="B204" s="118"/>
      <c r="C204" s="88"/>
      <c r="D204" s="88"/>
      <c r="E204" s="88"/>
      <c r="F204" s="125"/>
    </row>
    <row r="205" spans="1:6" x14ac:dyDescent="0.3">
      <c r="A205" s="149" t="s">
        <v>28</v>
      </c>
      <c r="B205" s="149"/>
      <c r="C205" s="149"/>
      <c r="D205" s="149"/>
      <c r="E205" s="149"/>
      <c r="F205" s="125">
        <f>F196+F197+F198+F199+F200</f>
        <v>55.502000000000002</v>
      </c>
    </row>
    <row r="207" spans="1:6" ht="28.2" customHeight="1" x14ac:dyDescent="0.3">
      <c r="A207" s="88" t="s">
        <v>15</v>
      </c>
      <c r="B207" s="118" t="str">
        <f>'PLANILHA ORCA'!D42</f>
        <v>Porta mad. compens. c/ caix. Simples - Banheiros</v>
      </c>
      <c r="C207" s="88" t="s">
        <v>209</v>
      </c>
      <c r="D207" s="88" t="s">
        <v>298</v>
      </c>
      <c r="E207" s="88" t="s">
        <v>299</v>
      </c>
      <c r="F207" s="125"/>
    </row>
    <row r="208" spans="1:6" x14ac:dyDescent="0.3">
      <c r="A208" t="s">
        <v>319</v>
      </c>
      <c r="B208" s="118" t="s">
        <v>321</v>
      </c>
      <c r="C208" s="88" t="s">
        <v>255</v>
      </c>
      <c r="D208" s="88">
        <v>1</v>
      </c>
      <c r="E208" s="44">
        <v>134.68</v>
      </c>
      <c r="F208" s="125">
        <f>D208*E208</f>
        <v>134.68</v>
      </c>
    </row>
    <row r="209" spans="1:6" x14ac:dyDescent="0.3">
      <c r="A209" s="88" t="s">
        <v>320</v>
      </c>
      <c r="B209" s="118" t="s">
        <v>322</v>
      </c>
      <c r="C209" s="88" t="s">
        <v>255</v>
      </c>
      <c r="D209">
        <v>0.3</v>
      </c>
      <c r="E209" s="44">
        <v>138.5</v>
      </c>
      <c r="F209" s="125">
        <f>D209*E209</f>
        <v>41.55</v>
      </c>
    </row>
    <row r="210" spans="1:6" ht="28.8" x14ac:dyDescent="0.3">
      <c r="A210" s="88">
        <v>280002</v>
      </c>
      <c r="B210" s="118" t="s">
        <v>308</v>
      </c>
      <c r="C210" s="88" t="s">
        <v>231</v>
      </c>
      <c r="D210" s="44">
        <v>1.2</v>
      </c>
      <c r="E210" s="120">
        <v>15.04</v>
      </c>
      <c r="F210" s="125">
        <f t="shared" ref="F210:F212" si="14">D210*E210</f>
        <v>18.047999999999998</v>
      </c>
    </row>
    <row r="211" spans="1:6" ht="28.8" x14ac:dyDescent="0.3">
      <c r="A211" s="88">
        <v>280013</v>
      </c>
      <c r="B211" s="118" t="s">
        <v>222</v>
      </c>
      <c r="C211" s="114" t="s">
        <v>231</v>
      </c>
      <c r="D211" s="88">
        <v>3.4</v>
      </c>
      <c r="E211" s="120">
        <v>18.739999999999998</v>
      </c>
      <c r="F211" s="125">
        <f t="shared" si="14"/>
        <v>63.715999999999994</v>
      </c>
    </row>
    <row r="212" spans="1:6" ht="28.8" x14ac:dyDescent="0.3">
      <c r="A212" s="88">
        <v>280023</v>
      </c>
      <c r="B212" s="118" t="s">
        <v>283</v>
      </c>
      <c r="C212" s="88" t="s">
        <v>231</v>
      </c>
      <c r="D212" s="88">
        <v>0.3</v>
      </c>
      <c r="E212" s="88">
        <v>18.899999999999999</v>
      </c>
      <c r="F212" s="125">
        <f t="shared" si="14"/>
        <v>5.669999999999999</v>
      </c>
    </row>
    <row r="213" spans="1:6" x14ac:dyDescent="0.3">
      <c r="A213" s="88"/>
      <c r="B213" s="118"/>
      <c r="C213" s="88"/>
      <c r="D213" s="88"/>
      <c r="E213" s="88"/>
      <c r="F213" s="125"/>
    </row>
    <row r="214" spans="1:6" x14ac:dyDescent="0.3">
      <c r="A214" s="88"/>
      <c r="B214" s="117"/>
      <c r="C214" s="88"/>
      <c r="D214" s="88"/>
      <c r="E214" s="88"/>
      <c r="F214" s="125"/>
    </row>
    <row r="215" spans="1:6" x14ac:dyDescent="0.3">
      <c r="A215" s="88"/>
      <c r="B215" s="118"/>
      <c r="C215" s="88"/>
      <c r="D215" s="88"/>
      <c r="E215" s="88"/>
      <c r="F215" s="125"/>
    </row>
    <row r="216" spans="1:6" x14ac:dyDescent="0.3">
      <c r="A216" s="88"/>
      <c r="B216" s="118"/>
      <c r="C216" s="88"/>
      <c r="D216" s="88"/>
      <c r="E216" s="88"/>
      <c r="F216" s="125"/>
    </row>
    <row r="217" spans="1:6" x14ac:dyDescent="0.3">
      <c r="A217" s="149" t="s">
        <v>28</v>
      </c>
      <c r="B217" s="149"/>
      <c r="C217" s="149"/>
      <c r="D217" s="149"/>
      <c r="E217" s="149"/>
      <c r="F217" s="125">
        <v>263.67</v>
      </c>
    </row>
    <row r="219" spans="1:6" ht="28.8" x14ac:dyDescent="0.3">
      <c r="A219" s="88" t="s">
        <v>15</v>
      </c>
      <c r="B219" s="118" t="str">
        <f>'PLANILHA ORCA'!D43</f>
        <v>Esquadria de alumínio basculante c/vidro e ferragens - Balacim</v>
      </c>
      <c r="C219" s="88" t="s">
        <v>209</v>
      </c>
      <c r="D219" s="88" t="s">
        <v>298</v>
      </c>
      <c r="E219" s="88" t="s">
        <v>299</v>
      </c>
      <c r="F219" s="125"/>
    </row>
    <row r="220" spans="1:6" ht="28.8" x14ac:dyDescent="0.3">
      <c r="A220" t="s">
        <v>323</v>
      </c>
      <c r="B220" s="118" t="s">
        <v>325</v>
      </c>
      <c r="C220" s="88" t="s">
        <v>255</v>
      </c>
      <c r="D220" s="88">
        <v>1</v>
      </c>
      <c r="E220" s="44">
        <v>336.67</v>
      </c>
      <c r="F220" s="125">
        <f>D220*E220</f>
        <v>336.67</v>
      </c>
    </row>
    <row r="221" spans="1:6" x14ac:dyDescent="0.3">
      <c r="A221" s="88" t="s">
        <v>324</v>
      </c>
      <c r="B221" s="118" t="s">
        <v>326</v>
      </c>
      <c r="C221" s="88" t="s">
        <v>255</v>
      </c>
      <c r="D221">
        <v>1.05</v>
      </c>
      <c r="E221" s="44">
        <v>144</v>
      </c>
      <c r="F221" s="125">
        <f>D221*E221</f>
        <v>151.20000000000002</v>
      </c>
    </row>
    <row r="222" spans="1:6" ht="28.8" x14ac:dyDescent="0.3">
      <c r="A222" s="88">
        <v>280003</v>
      </c>
      <c r="B222" s="118" t="s">
        <v>327</v>
      </c>
      <c r="C222" s="88" t="s">
        <v>231</v>
      </c>
      <c r="D222" s="44">
        <v>2.8</v>
      </c>
      <c r="E222" s="120">
        <v>14.23</v>
      </c>
      <c r="F222" s="125">
        <f t="shared" ref="F222:F224" si="15">D222*E222</f>
        <v>39.844000000000001</v>
      </c>
    </row>
    <row r="223" spans="1:6" ht="28.8" x14ac:dyDescent="0.3">
      <c r="A223" s="88">
        <v>280020</v>
      </c>
      <c r="B223" s="118" t="s">
        <v>328</v>
      </c>
      <c r="C223" s="114" t="s">
        <v>231</v>
      </c>
      <c r="D223" s="88">
        <v>2.8</v>
      </c>
      <c r="E223" s="120">
        <v>17.920000000000002</v>
      </c>
      <c r="F223" s="125">
        <f t="shared" si="15"/>
        <v>50.176000000000002</v>
      </c>
    </row>
    <row r="224" spans="1:6" x14ac:dyDescent="0.3">
      <c r="A224" s="88"/>
      <c r="B224" s="118"/>
      <c r="C224" s="88"/>
      <c r="D224" s="88"/>
      <c r="E224" s="88"/>
      <c r="F224" s="125">
        <f t="shared" si="15"/>
        <v>0</v>
      </c>
    </row>
    <row r="225" spans="1:6" x14ac:dyDescent="0.3">
      <c r="A225" s="88"/>
      <c r="B225" s="118"/>
      <c r="C225" s="88"/>
      <c r="D225" s="88"/>
      <c r="E225" s="88"/>
      <c r="F225" s="125"/>
    </row>
    <row r="226" spans="1:6" x14ac:dyDescent="0.3">
      <c r="A226" s="88"/>
      <c r="B226" s="117"/>
      <c r="C226" s="88"/>
      <c r="D226" s="88"/>
      <c r="E226" s="88"/>
      <c r="F226" s="125"/>
    </row>
    <row r="227" spans="1:6" x14ac:dyDescent="0.3">
      <c r="A227" s="88"/>
      <c r="B227" s="118"/>
      <c r="C227" s="88"/>
      <c r="D227" s="88"/>
      <c r="E227" s="88"/>
      <c r="F227" s="125"/>
    </row>
    <row r="228" spans="1:6" x14ac:dyDescent="0.3">
      <c r="A228" s="88"/>
      <c r="B228" s="118"/>
      <c r="C228" s="88"/>
      <c r="D228" s="88"/>
      <c r="E228" s="88"/>
      <c r="F228" s="125"/>
    </row>
    <row r="229" spans="1:6" x14ac:dyDescent="0.3">
      <c r="A229" s="149" t="s">
        <v>28</v>
      </c>
      <c r="B229" s="149"/>
      <c r="C229" s="149"/>
      <c r="D229" s="149"/>
      <c r="E229" s="149"/>
      <c r="F229" s="125">
        <f>F220+F221+F222+F223</f>
        <v>577.8900000000001</v>
      </c>
    </row>
    <row r="231" spans="1:6" ht="28.8" x14ac:dyDescent="0.3">
      <c r="A231" s="88" t="s">
        <v>15</v>
      </c>
      <c r="B231" s="118" t="str">
        <f>'PLANILHA ORCA'!D44</f>
        <v>Portão de ferro 1/2" c/ ferragens (incl. pint. anti-corrosiva)</v>
      </c>
      <c r="C231" s="88" t="s">
        <v>209</v>
      </c>
      <c r="D231" s="88" t="s">
        <v>298</v>
      </c>
      <c r="E231" s="88" t="s">
        <v>299</v>
      </c>
      <c r="F231" s="125"/>
    </row>
    <row r="232" spans="1:6" ht="28.8" x14ac:dyDescent="0.3">
      <c r="A232" t="s">
        <v>329</v>
      </c>
      <c r="B232" s="118" t="s">
        <v>330</v>
      </c>
      <c r="C232" s="88" t="s">
        <v>255</v>
      </c>
      <c r="D232" s="88">
        <v>1</v>
      </c>
      <c r="E232" s="44">
        <v>195</v>
      </c>
      <c r="F232" s="125">
        <f>D232*E232</f>
        <v>195</v>
      </c>
    </row>
    <row r="233" spans="1:6" x14ac:dyDescent="0.3">
      <c r="A233" s="88">
        <v>110142</v>
      </c>
      <c r="B233" s="118" t="s">
        <v>331</v>
      </c>
      <c r="C233" s="88" t="s">
        <v>267</v>
      </c>
      <c r="D233">
        <v>0.05</v>
      </c>
      <c r="E233" s="44">
        <v>394.38</v>
      </c>
      <c r="F233" s="125">
        <f>D233*E233</f>
        <v>19.719000000000001</v>
      </c>
    </row>
    <row r="234" spans="1:6" x14ac:dyDescent="0.3">
      <c r="A234" s="88">
        <v>280004</v>
      </c>
      <c r="B234" s="118" t="s">
        <v>332</v>
      </c>
      <c r="C234" s="88" t="s">
        <v>231</v>
      </c>
      <c r="D234" s="44">
        <v>1.2</v>
      </c>
      <c r="E234" s="120">
        <v>15.14</v>
      </c>
      <c r="F234" s="125">
        <f t="shared" ref="F234:F236" si="16">D234*E234</f>
        <v>18.167999999999999</v>
      </c>
    </row>
    <row r="235" spans="1:6" ht="28.8" x14ac:dyDescent="0.3">
      <c r="A235">
        <v>280023</v>
      </c>
      <c r="B235" s="118" t="s">
        <v>333</v>
      </c>
      <c r="C235" s="114" t="s">
        <v>231</v>
      </c>
      <c r="D235" s="88">
        <v>1.85</v>
      </c>
      <c r="E235" s="120">
        <v>18.899999999999999</v>
      </c>
      <c r="F235" s="125">
        <f t="shared" si="16"/>
        <v>34.964999999999996</v>
      </c>
    </row>
    <row r="236" spans="1:6" x14ac:dyDescent="0.3">
      <c r="A236" s="88"/>
      <c r="B236" s="118"/>
      <c r="C236" s="88"/>
      <c r="D236" s="88"/>
      <c r="E236" s="88"/>
      <c r="F236" s="125">
        <f t="shared" si="16"/>
        <v>0</v>
      </c>
    </row>
    <row r="237" spans="1:6" x14ac:dyDescent="0.3">
      <c r="A237" s="88"/>
      <c r="B237" s="118"/>
      <c r="C237" s="88"/>
      <c r="D237" s="88"/>
      <c r="E237" s="88"/>
      <c r="F237" s="125"/>
    </row>
    <row r="238" spans="1:6" x14ac:dyDescent="0.3">
      <c r="A238" s="88"/>
      <c r="B238" s="117"/>
      <c r="C238" s="88"/>
      <c r="D238" s="88"/>
      <c r="E238" s="88"/>
      <c r="F238" s="125"/>
    </row>
    <row r="239" spans="1:6" x14ac:dyDescent="0.3">
      <c r="A239" s="88"/>
      <c r="B239" s="118"/>
      <c r="C239" s="88"/>
      <c r="D239" s="88"/>
      <c r="E239" s="88"/>
      <c r="F239" s="125"/>
    </row>
    <row r="240" spans="1:6" x14ac:dyDescent="0.3">
      <c r="A240" s="88"/>
      <c r="B240" s="118"/>
      <c r="C240" s="88"/>
      <c r="D240" s="88"/>
      <c r="E240" s="88"/>
      <c r="F240" s="125"/>
    </row>
    <row r="241" spans="1:6" x14ac:dyDescent="0.3">
      <c r="A241" s="149" t="s">
        <v>28</v>
      </c>
      <c r="B241" s="149"/>
      <c r="C241" s="149"/>
      <c r="D241" s="149"/>
      <c r="E241" s="149"/>
      <c r="F241" s="125">
        <v>267.86</v>
      </c>
    </row>
    <row r="243" spans="1:6" x14ac:dyDescent="0.3">
      <c r="A243" s="88" t="s">
        <v>15</v>
      </c>
      <c r="B243" s="118" t="str">
        <f>'PLANILHA ORCA'!D47</f>
        <v>Reboco com argamassa 1:6:Adit. Plast</v>
      </c>
      <c r="C243" s="88" t="s">
        <v>209</v>
      </c>
      <c r="D243" s="88" t="s">
        <v>298</v>
      </c>
      <c r="E243" s="88" t="s">
        <v>299</v>
      </c>
      <c r="F243" s="125"/>
    </row>
    <row r="244" spans="1:6" ht="28.8" x14ac:dyDescent="0.3">
      <c r="A244">
        <v>110764</v>
      </c>
      <c r="B244" s="118" t="s">
        <v>334</v>
      </c>
      <c r="C244" s="88" t="s">
        <v>267</v>
      </c>
      <c r="D244" s="88">
        <v>2.5000000000000001E-2</v>
      </c>
      <c r="E244" s="44">
        <v>385.91</v>
      </c>
      <c r="F244" s="125">
        <f>D244*E244</f>
        <v>9.647750000000002</v>
      </c>
    </row>
    <row r="245" spans="1:6" x14ac:dyDescent="0.3">
      <c r="A245" s="88">
        <v>280004</v>
      </c>
      <c r="B245" s="118" t="s">
        <v>335</v>
      </c>
      <c r="C245" s="88" t="s">
        <v>231</v>
      </c>
      <c r="D245">
        <v>0.87</v>
      </c>
      <c r="E245" s="44">
        <v>15.14</v>
      </c>
      <c r="F245" s="125">
        <f>D245*E245</f>
        <v>13.171800000000001</v>
      </c>
    </row>
    <row r="246" spans="1:6" ht="28.8" x14ac:dyDescent="0.3">
      <c r="A246" s="88">
        <v>280023</v>
      </c>
      <c r="B246" s="118" t="s">
        <v>333</v>
      </c>
      <c r="C246" s="88" t="s">
        <v>231</v>
      </c>
      <c r="D246" s="44">
        <v>0.87</v>
      </c>
      <c r="E246" s="120">
        <v>18.899999999999999</v>
      </c>
      <c r="F246" s="125">
        <f t="shared" ref="F246:F248" si="17">D246*E246</f>
        <v>16.442999999999998</v>
      </c>
    </row>
    <row r="247" spans="1:6" x14ac:dyDescent="0.3">
      <c r="A247"/>
      <c r="B247" s="118"/>
      <c r="C247" s="114"/>
      <c r="D247" s="88"/>
      <c r="E247" s="120"/>
      <c r="F247" s="125">
        <f t="shared" si="17"/>
        <v>0</v>
      </c>
    </row>
    <row r="248" spans="1:6" x14ac:dyDescent="0.3">
      <c r="A248" s="88"/>
      <c r="B248" s="118"/>
      <c r="C248" s="88"/>
      <c r="D248" s="88"/>
      <c r="E248" s="88"/>
      <c r="F248" s="125">
        <f t="shared" si="17"/>
        <v>0</v>
      </c>
    </row>
    <row r="249" spans="1:6" x14ac:dyDescent="0.3">
      <c r="A249" s="88"/>
      <c r="B249" s="118"/>
      <c r="C249" s="88"/>
      <c r="D249" s="88"/>
      <c r="E249" s="88"/>
      <c r="F249" s="125"/>
    </row>
    <row r="250" spans="1:6" x14ac:dyDescent="0.3">
      <c r="A250" s="88"/>
      <c r="B250" s="117"/>
      <c r="C250" s="88"/>
      <c r="D250" s="88"/>
      <c r="E250" s="88"/>
      <c r="F250" s="125"/>
    </row>
    <row r="251" spans="1:6" x14ac:dyDescent="0.3">
      <c r="A251" s="88"/>
      <c r="B251" s="118"/>
      <c r="C251" s="88"/>
      <c r="D251" s="88"/>
      <c r="E251" s="88"/>
      <c r="F251" s="125"/>
    </row>
    <row r="252" spans="1:6" x14ac:dyDescent="0.3">
      <c r="A252" s="88"/>
      <c r="B252" s="118"/>
      <c r="C252" s="88"/>
      <c r="D252" s="88"/>
      <c r="E252" s="88"/>
      <c r="F252" s="125"/>
    </row>
    <row r="253" spans="1:6" x14ac:dyDescent="0.3">
      <c r="A253" s="149" t="s">
        <v>28</v>
      </c>
      <c r="B253" s="149"/>
      <c r="C253" s="149"/>
      <c r="D253" s="149"/>
      <c r="E253" s="149"/>
      <c r="F253" s="125">
        <f>F246+F245+F244</f>
        <v>39.262550000000005</v>
      </c>
    </row>
    <row r="255" spans="1:6" ht="28.8" x14ac:dyDescent="0.3">
      <c r="A255" s="88" t="s">
        <v>15</v>
      </c>
      <c r="B255" s="118" t="str">
        <f>'PLANILHA ORCA'!D48</f>
        <v xml:space="preserve">Azulejo branco assentado a prumo no traço 1:5:1 - Parede </v>
      </c>
      <c r="C255" s="88" t="s">
        <v>209</v>
      </c>
      <c r="D255" s="88" t="s">
        <v>298</v>
      </c>
      <c r="E255" s="88" t="s">
        <v>299</v>
      </c>
      <c r="F255" s="125"/>
    </row>
    <row r="256" spans="1:6" x14ac:dyDescent="0.3">
      <c r="A256" t="s">
        <v>336</v>
      </c>
      <c r="B256" s="118" t="s">
        <v>339</v>
      </c>
      <c r="C256" s="88" t="s">
        <v>209</v>
      </c>
      <c r="D256" s="88">
        <v>1.05</v>
      </c>
      <c r="E256" s="44">
        <v>37</v>
      </c>
      <c r="F256" s="125">
        <f>D256*E256</f>
        <v>38.85</v>
      </c>
    </row>
    <row r="257" spans="1:6" x14ac:dyDescent="0.3">
      <c r="A257" s="88" t="s">
        <v>337</v>
      </c>
      <c r="B257" s="116" t="s">
        <v>340</v>
      </c>
      <c r="C257" s="88" t="s">
        <v>229</v>
      </c>
      <c r="D257">
        <v>5</v>
      </c>
      <c r="E257" s="44">
        <v>0.75</v>
      </c>
      <c r="F257" s="125">
        <f>D257*E257</f>
        <v>3.75</v>
      </c>
    </row>
    <row r="258" spans="1:6" x14ac:dyDescent="0.3">
      <c r="A258" s="88" t="s">
        <v>338</v>
      </c>
      <c r="B258" s="118" t="s">
        <v>341</v>
      </c>
      <c r="C258" s="88" t="s">
        <v>229</v>
      </c>
      <c r="D258">
        <v>1.2</v>
      </c>
      <c r="E258" s="120">
        <v>4.4000000000000004</v>
      </c>
      <c r="F258" s="125">
        <f t="shared" ref="F258:F260" si="18">D258*E258</f>
        <v>5.28</v>
      </c>
    </row>
    <row r="259" spans="1:6" ht="28.8" x14ac:dyDescent="0.3">
      <c r="A259">
        <v>280023</v>
      </c>
      <c r="B259" s="118" t="s">
        <v>283</v>
      </c>
      <c r="C259" s="114" t="s">
        <v>231</v>
      </c>
      <c r="D259" s="88">
        <v>1.2</v>
      </c>
      <c r="E259" s="120">
        <v>18.899999999999999</v>
      </c>
      <c r="F259" s="125">
        <f t="shared" si="18"/>
        <v>22.679999999999996</v>
      </c>
    </row>
    <row r="260" spans="1:6" ht="28.8" x14ac:dyDescent="0.3">
      <c r="A260" s="88">
        <v>280026</v>
      </c>
      <c r="B260" s="118" t="s">
        <v>251</v>
      </c>
      <c r="C260" s="88" t="s">
        <v>231</v>
      </c>
      <c r="D260" s="88">
        <v>0.6</v>
      </c>
      <c r="E260" s="88">
        <v>15.08</v>
      </c>
      <c r="F260" s="125">
        <f t="shared" si="18"/>
        <v>9.048</v>
      </c>
    </row>
    <row r="261" spans="1:6" x14ac:dyDescent="0.3">
      <c r="A261" s="88"/>
      <c r="B261" s="118"/>
      <c r="C261" s="88"/>
      <c r="D261" s="88"/>
      <c r="E261" s="88"/>
      <c r="F261" s="125"/>
    </row>
    <row r="262" spans="1:6" x14ac:dyDescent="0.3">
      <c r="A262" s="88"/>
      <c r="B262" s="117"/>
      <c r="C262" s="88"/>
      <c r="D262" s="88"/>
      <c r="E262" s="88"/>
      <c r="F262" s="125"/>
    </row>
    <row r="263" spans="1:6" x14ac:dyDescent="0.3">
      <c r="A263" s="88"/>
      <c r="B263" s="118"/>
      <c r="C263" s="88"/>
      <c r="D263" s="88"/>
      <c r="E263" s="88"/>
      <c r="F263" s="125"/>
    </row>
    <row r="264" spans="1:6" x14ac:dyDescent="0.3">
      <c r="A264" s="88"/>
      <c r="B264" s="118"/>
      <c r="C264" s="88"/>
      <c r="D264" s="88"/>
      <c r="E264" s="88"/>
      <c r="F264" s="125"/>
    </row>
    <row r="265" spans="1:6" x14ac:dyDescent="0.3">
      <c r="A265" s="149" t="s">
        <v>28</v>
      </c>
      <c r="B265" s="149"/>
      <c r="C265" s="149"/>
      <c r="D265" s="149"/>
      <c r="E265" s="149"/>
      <c r="F265" s="125">
        <f>F260+F259+F258+F257+F256</f>
        <v>79.608000000000004</v>
      </c>
    </row>
    <row r="267" spans="1:6" ht="28.8" x14ac:dyDescent="0.3">
      <c r="A267" s="88" t="s">
        <v>15</v>
      </c>
      <c r="B267" s="118" t="str">
        <f>'PLANILHA ORCA'!D49</f>
        <v xml:space="preserve">Lajota ceramica - (Padrão Médio) - banheiros e box </v>
      </c>
      <c r="C267" s="88" t="s">
        <v>209</v>
      </c>
      <c r="D267" s="88" t="s">
        <v>298</v>
      </c>
      <c r="E267" s="88" t="s">
        <v>299</v>
      </c>
      <c r="F267" s="125"/>
    </row>
    <row r="268" spans="1:6" x14ac:dyDescent="0.3">
      <c r="A268" t="s">
        <v>337</v>
      </c>
      <c r="B268" s="118" t="s">
        <v>340</v>
      </c>
      <c r="C268" s="88" t="s">
        <v>229</v>
      </c>
      <c r="D268" s="88">
        <v>5</v>
      </c>
      <c r="E268" s="44">
        <v>0.75</v>
      </c>
      <c r="F268" s="125">
        <f>D268*E268</f>
        <v>3.75</v>
      </c>
    </row>
    <row r="269" spans="1:6" x14ac:dyDescent="0.3">
      <c r="A269" s="88" t="s">
        <v>338</v>
      </c>
      <c r="B269" s="116" t="s">
        <v>343</v>
      </c>
      <c r="C269" s="88" t="s">
        <v>229</v>
      </c>
      <c r="D269">
        <v>1.2</v>
      </c>
      <c r="E269" s="44">
        <v>4.4000000000000004</v>
      </c>
      <c r="F269" s="125">
        <f>D269*E269</f>
        <v>5.28</v>
      </c>
    </row>
    <row r="270" spans="1:6" x14ac:dyDescent="0.3">
      <c r="A270" s="88" t="s">
        <v>342</v>
      </c>
      <c r="B270" s="118" t="s">
        <v>344</v>
      </c>
      <c r="C270" s="88" t="s">
        <v>255</v>
      </c>
      <c r="D270">
        <v>1.05</v>
      </c>
      <c r="E270" s="120">
        <v>33.75</v>
      </c>
      <c r="F270" s="125">
        <f t="shared" ref="F270:F272" si="19">D270*E270</f>
        <v>35.4375</v>
      </c>
    </row>
    <row r="271" spans="1:6" ht="28.8" x14ac:dyDescent="0.3">
      <c r="A271">
        <v>280023</v>
      </c>
      <c r="B271" s="118" t="s">
        <v>283</v>
      </c>
      <c r="C271" s="114" t="s">
        <v>231</v>
      </c>
      <c r="D271" s="88">
        <v>1.2</v>
      </c>
      <c r="E271" s="120">
        <v>18.899999999999999</v>
      </c>
      <c r="F271" s="125">
        <f t="shared" si="19"/>
        <v>22.679999999999996</v>
      </c>
    </row>
    <row r="272" spans="1:6" ht="28.8" x14ac:dyDescent="0.3">
      <c r="A272">
        <v>280026</v>
      </c>
      <c r="B272" s="118" t="s">
        <v>239</v>
      </c>
      <c r="C272" s="88" t="s">
        <v>231</v>
      </c>
      <c r="D272" s="88">
        <v>0.6</v>
      </c>
      <c r="E272" s="88">
        <v>15.08</v>
      </c>
      <c r="F272" s="125">
        <f t="shared" si="19"/>
        <v>9.048</v>
      </c>
    </row>
    <row r="273" spans="1:6" x14ac:dyDescent="0.3">
      <c r="A273" s="88"/>
      <c r="B273" s="118"/>
      <c r="C273" s="88"/>
      <c r="D273" s="88"/>
      <c r="E273" s="88"/>
      <c r="F273" s="125"/>
    </row>
    <row r="274" spans="1:6" x14ac:dyDescent="0.3">
      <c r="A274" s="88"/>
      <c r="B274" s="117"/>
      <c r="C274" s="88"/>
      <c r="D274" s="88"/>
      <c r="E274" s="88"/>
      <c r="F274" s="125"/>
    </row>
    <row r="275" spans="1:6" x14ac:dyDescent="0.3">
      <c r="A275" s="88"/>
      <c r="B275" s="118"/>
      <c r="C275" s="88"/>
      <c r="D275" s="88"/>
      <c r="E275" s="88"/>
      <c r="F275" s="125"/>
    </row>
    <row r="276" spans="1:6" x14ac:dyDescent="0.3">
      <c r="A276" s="88"/>
      <c r="B276" s="118"/>
      <c r="C276" s="88"/>
      <c r="D276" s="88"/>
      <c r="E276" s="88"/>
      <c r="F276" s="125"/>
    </row>
    <row r="277" spans="1:6" x14ac:dyDescent="0.3">
      <c r="A277" s="149" t="s">
        <v>28</v>
      </c>
      <c r="B277" s="149"/>
      <c r="C277" s="149"/>
      <c r="D277" s="149"/>
      <c r="E277" s="149"/>
      <c r="F277" s="125">
        <f>F272+F271+F270+F269+F268</f>
        <v>76.195499999999996</v>
      </c>
    </row>
    <row r="279" spans="1:6" x14ac:dyDescent="0.3">
      <c r="A279" s="88" t="s">
        <v>15</v>
      </c>
      <c r="B279" s="118" t="str">
        <f>'PLANILHA ORCA'!D50</f>
        <v>Piso Korodur (incluso execução)</v>
      </c>
      <c r="C279" s="88" t="s">
        <v>209</v>
      </c>
      <c r="D279" s="88" t="s">
        <v>298</v>
      </c>
      <c r="E279" s="88" t="s">
        <v>299</v>
      </c>
      <c r="F279" s="125"/>
    </row>
    <row r="280" spans="1:6" x14ac:dyDescent="0.3">
      <c r="A280" t="s">
        <v>345</v>
      </c>
      <c r="B280" s="118" t="s">
        <v>346</v>
      </c>
      <c r="C280" s="88" t="s">
        <v>209</v>
      </c>
      <c r="D280" s="88"/>
      <c r="E280" s="44">
        <v>104.4</v>
      </c>
      <c r="F280" s="125">
        <v>104.4</v>
      </c>
    </row>
    <row r="281" spans="1:6" x14ac:dyDescent="0.3">
      <c r="A281" s="88"/>
      <c r="B281" s="116"/>
      <c r="C281" s="88"/>
      <c r="D281"/>
      <c r="E281" s="44"/>
      <c r="F281" s="125">
        <f>D281*E281</f>
        <v>0</v>
      </c>
    </row>
    <row r="282" spans="1:6" x14ac:dyDescent="0.3">
      <c r="A282" s="88"/>
      <c r="B282" s="118"/>
      <c r="C282" s="88"/>
      <c r="D282"/>
      <c r="E282" s="120"/>
      <c r="F282" s="125">
        <f t="shared" ref="F282:F284" si="20">D282*E282</f>
        <v>0</v>
      </c>
    </row>
    <row r="283" spans="1:6" x14ac:dyDescent="0.3">
      <c r="A283"/>
      <c r="B283" s="118"/>
      <c r="C283" s="114"/>
      <c r="D283" s="88"/>
      <c r="E283" s="120"/>
      <c r="F283" s="125">
        <f t="shared" si="20"/>
        <v>0</v>
      </c>
    </row>
    <row r="284" spans="1:6" x14ac:dyDescent="0.3">
      <c r="A284"/>
      <c r="B284" s="118"/>
      <c r="C284" s="88"/>
      <c r="D284" s="88"/>
      <c r="E284" s="88"/>
      <c r="F284" s="125">
        <f t="shared" si="20"/>
        <v>0</v>
      </c>
    </row>
    <row r="285" spans="1:6" x14ac:dyDescent="0.3">
      <c r="A285" s="88"/>
      <c r="B285" s="118"/>
      <c r="C285" s="88"/>
      <c r="D285" s="88"/>
      <c r="E285" s="88"/>
      <c r="F285" s="125"/>
    </row>
    <row r="286" spans="1:6" x14ac:dyDescent="0.3">
      <c r="A286" s="88"/>
      <c r="B286" s="117"/>
      <c r="C286" s="88"/>
      <c r="D286" s="88"/>
      <c r="E286" s="88"/>
      <c r="F286" s="125"/>
    </row>
    <row r="287" spans="1:6" x14ac:dyDescent="0.3">
      <c r="A287" s="88"/>
      <c r="B287" s="118"/>
      <c r="C287" s="88"/>
      <c r="D287" s="88"/>
      <c r="E287" s="88"/>
      <c r="F287" s="125"/>
    </row>
    <row r="288" spans="1:6" x14ac:dyDescent="0.3">
      <c r="A288" s="88"/>
      <c r="B288" s="118"/>
      <c r="C288" s="88"/>
      <c r="D288" s="88"/>
      <c r="E288" s="88"/>
      <c r="F288" s="125"/>
    </row>
    <row r="289" spans="1:6" x14ac:dyDescent="0.3">
      <c r="A289" s="149" t="s">
        <v>28</v>
      </c>
      <c r="B289" s="149"/>
      <c r="C289" s="149"/>
      <c r="D289" s="149"/>
      <c r="E289" s="149"/>
      <c r="F289" s="125">
        <f>F284+F283+F282+F281+F280</f>
        <v>104.4</v>
      </c>
    </row>
    <row r="291" spans="1:6" ht="28.8" x14ac:dyDescent="0.3">
      <c r="A291" s="88" t="s">
        <v>15</v>
      </c>
      <c r="B291" s="118" t="str">
        <f>'PLANILHA ORCA'!D51</f>
        <v>Concreto c/ seixo e junta seca e=10cm - Calçada</v>
      </c>
      <c r="C291" s="88" t="s">
        <v>209</v>
      </c>
      <c r="D291" s="88" t="s">
        <v>298</v>
      </c>
      <c r="E291" s="88" t="s">
        <v>299</v>
      </c>
      <c r="F291" s="125"/>
    </row>
    <row r="292" spans="1:6" x14ac:dyDescent="0.3">
      <c r="A292" t="s">
        <v>347</v>
      </c>
      <c r="B292" s="118" t="s">
        <v>352</v>
      </c>
      <c r="C292" s="88" t="s">
        <v>267</v>
      </c>
      <c r="D292" s="88">
        <v>0.12</v>
      </c>
      <c r="E292" s="44">
        <v>63.04</v>
      </c>
      <c r="F292" s="125">
        <f>E292*D292</f>
        <v>7.5648</v>
      </c>
    </row>
    <row r="293" spans="1:6" x14ac:dyDescent="0.3">
      <c r="A293" s="88" t="s">
        <v>348</v>
      </c>
      <c r="B293" s="116" t="s">
        <v>353</v>
      </c>
      <c r="C293" s="88" t="s">
        <v>357</v>
      </c>
      <c r="D293">
        <v>0.41</v>
      </c>
      <c r="E293" s="44">
        <v>40.630000000000003</v>
      </c>
      <c r="F293" s="125">
        <f t="shared" ref="F293:F299" si="21">E293*D293</f>
        <v>16.658300000000001</v>
      </c>
    </row>
    <row r="294" spans="1:6" x14ac:dyDescent="0.3">
      <c r="A294" s="88" t="s">
        <v>349</v>
      </c>
      <c r="B294" s="118" t="s">
        <v>354</v>
      </c>
      <c r="C294" s="88" t="s">
        <v>267</v>
      </c>
      <c r="D294">
        <v>0.1</v>
      </c>
      <c r="E294" s="120">
        <v>146.54</v>
      </c>
      <c r="F294" s="125">
        <f t="shared" si="21"/>
        <v>14.654</v>
      </c>
    </row>
    <row r="295" spans="1:6" x14ac:dyDescent="0.3">
      <c r="A295" s="115" t="s">
        <v>350</v>
      </c>
      <c r="B295" s="118" t="s">
        <v>355</v>
      </c>
      <c r="C295" s="114" t="s">
        <v>226</v>
      </c>
      <c r="D295" s="88">
        <v>0.04</v>
      </c>
      <c r="E295" s="120">
        <v>140</v>
      </c>
      <c r="F295" s="125">
        <f t="shared" si="21"/>
        <v>5.6000000000000005</v>
      </c>
    </row>
    <row r="296" spans="1:6" x14ac:dyDescent="0.3">
      <c r="A296" s="115" t="s">
        <v>351</v>
      </c>
      <c r="B296" s="118" t="s">
        <v>356</v>
      </c>
      <c r="C296" s="88" t="s">
        <v>358</v>
      </c>
      <c r="D296" s="88">
        <v>0.03</v>
      </c>
      <c r="E296" s="88">
        <v>14.5</v>
      </c>
      <c r="F296" s="125">
        <f t="shared" si="21"/>
        <v>0.435</v>
      </c>
    </row>
    <row r="297" spans="1:6" ht="28.8" x14ac:dyDescent="0.3">
      <c r="A297" s="88">
        <v>280013</v>
      </c>
      <c r="B297" s="118" t="s">
        <v>250</v>
      </c>
      <c r="C297" s="88" t="s">
        <v>231</v>
      </c>
      <c r="D297" s="88">
        <v>0.3</v>
      </c>
      <c r="E297" s="88">
        <v>18.739999999999998</v>
      </c>
      <c r="F297" s="125">
        <f t="shared" si="21"/>
        <v>5.621999999999999</v>
      </c>
    </row>
    <row r="298" spans="1:6" ht="28.8" x14ac:dyDescent="0.3">
      <c r="A298" s="88">
        <v>280023</v>
      </c>
      <c r="B298" s="117" t="s">
        <v>283</v>
      </c>
      <c r="C298" s="88" t="s">
        <v>231</v>
      </c>
      <c r="D298" s="88">
        <v>0.8</v>
      </c>
      <c r="E298" s="88">
        <v>18.899999999999999</v>
      </c>
      <c r="F298" s="125">
        <f t="shared" si="21"/>
        <v>15.12</v>
      </c>
    </row>
    <row r="299" spans="1:6" ht="28.8" x14ac:dyDescent="0.3">
      <c r="A299" s="88">
        <v>280026</v>
      </c>
      <c r="B299" s="119" t="s">
        <v>239</v>
      </c>
      <c r="C299" s="88" t="s">
        <v>231</v>
      </c>
      <c r="D299" s="88">
        <v>0.8</v>
      </c>
      <c r="E299" s="88">
        <v>15.08</v>
      </c>
      <c r="F299" s="125">
        <f t="shared" si="21"/>
        <v>12.064</v>
      </c>
    </row>
    <row r="300" spans="1:6" x14ac:dyDescent="0.3">
      <c r="A300" s="88"/>
      <c r="B300" s="118"/>
      <c r="C300" s="88"/>
      <c r="D300" s="88"/>
      <c r="E300" s="88"/>
      <c r="F300" s="125"/>
    </row>
    <row r="301" spans="1:6" x14ac:dyDescent="0.3">
      <c r="A301" s="149" t="s">
        <v>28</v>
      </c>
      <c r="B301" s="149"/>
      <c r="C301" s="149"/>
      <c r="D301" s="149"/>
      <c r="E301" s="149"/>
      <c r="F301" s="125">
        <v>77.709999999999994</v>
      </c>
    </row>
    <row r="303" spans="1:6" x14ac:dyDescent="0.3">
      <c r="A303" s="88" t="s">
        <v>15</v>
      </c>
      <c r="B303" s="118" t="str">
        <f>'PLANILHA ORCA'!D52</f>
        <v>Peitoril em marmore branco e=2cm</v>
      </c>
      <c r="C303" s="88" t="s">
        <v>209</v>
      </c>
      <c r="D303" s="88" t="s">
        <v>298</v>
      </c>
      <c r="E303" s="88" t="s">
        <v>299</v>
      </c>
      <c r="F303" s="125"/>
    </row>
    <row r="304" spans="1:6" x14ac:dyDescent="0.3">
      <c r="A304" t="s">
        <v>359</v>
      </c>
      <c r="B304" s="118" t="s">
        <v>361</v>
      </c>
      <c r="C304" s="88" t="s">
        <v>229</v>
      </c>
      <c r="D304" s="88">
        <v>1</v>
      </c>
      <c r="E304" s="44">
        <v>2.38</v>
      </c>
      <c r="F304" s="125">
        <f>E304*D304</f>
        <v>2.38</v>
      </c>
    </row>
    <row r="305" spans="1:6" x14ac:dyDescent="0.3">
      <c r="A305" s="88" t="s">
        <v>360</v>
      </c>
      <c r="B305" s="116" t="s">
        <v>362</v>
      </c>
      <c r="C305" s="88" t="s">
        <v>255</v>
      </c>
      <c r="D305" s="88">
        <v>1</v>
      </c>
      <c r="E305" s="44">
        <v>409</v>
      </c>
      <c r="F305" s="125">
        <f t="shared" ref="F305:F307" si="22">E305*D305</f>
        <v>409</v>
      </c>
    </row>
    <row r="306" spans="1:6" ht="28.8" x14ac:dyDescent="0.3">
      <c r="A306" s="88">
        <v>280023</v>
      </c>
      <c r="B306" s="118" t="s">
        <v>283</v>
      </c>
      <c r="C306" s="88" t="s">
        <v>231</v>
      </c>
      <c r="D306" s="88">
        <v>0.8</v>
      </c>
      <c r="E306" s="120">
        <v>18.899999999999999</v>
      </c>
      <c r="F306" s="125">
        <f t="shared" si="22"/>
        <v>15.12</v>
      </c>
    </row>
    <row r="307" spans="1:6" ht="28.8" x14ac:dyDescent="0.3">
      <c r="A307" s="115">
        <v>280026</v>
      </c>
      <c r="B307" s="118" t="s">
        <v>239</v>
      </c>
      <c r="C307" s="114" t="s">
        <v>231</v>
      </c>
      <c r="D307" s="88">
        <v>1.5</v>
      </c>
      <c r="E307" s="120">
        <v>15.08</v>
      </c>
      <c r="F307" s="125">
        <f t="shared" si="22"/>
        <v>22.62</v>
      </c>
    </row>
    <row r="308" spans="1:6" x14ac:dyDescent="0.3">
      <c r="A308" s="115"/>
      <c r="B308" s="118"/>
      <c r="D308" s="88"/>
      <c r="E308" s="88"/>
      <c r="F308" s="125"/>
    </row>
    <row r="309" spans="1:6" x14ac:dyDescent="0.3">
      <c r="A309" s="88"/>
      <c r="B309" s="118"/>
      <c r="D309" s="88"/>
      <c r="E309" s="88"/>
      <c r="F309" s="125"/>
    </row>
    <row r="310" spans="1:6" x14ac:dyDescent="0.3">
      <c r="A310" s="88"/>
      <c r="B310" s="117"/>
      <c r="D310" s="88"/>
      <c r="E310" s="88"/>
      <c r="F310" s="125"/>
    </row>
    <row r="311" spans="1:6" x14ac:dyDescent="0.3">
      <c r="A311" s="88"/>
      <c r="B311" s="119"/>
      <c r="D311" s="88"/>
      <c r="E311" s="88"/>
      <c r="F311" s="125"/>
    </row>
    <row r="312" spans="1:6" x14ac:dyDescent="0.3">
      <c r="A312" s="88"/>
      <c r="B312" s="118"/>
      <c r="C312" s="88"/>
      <c r="D312" s="88"/>
      <c r="E312" s="88"/>
      <c r="F312" s="125"/>
    </row>
    <row r="313" spans="1:6" x14ac:dyDescent="0.3">
      <c r="A313" s="149" t="s">
        <v>28</v>
      </c>
      <c r="B313" s="149"/>
      <c r="C313" s="149"/>
      <c r="D313" s="149"/>
      <c r="E313" s="149"/>
      <c r="F313" s="125">
        <f>F307+F306+F305+F304</f>
        <v>449.12</v>
      </c>
    </row>
    <row r="315" spans="1:6" ht="43.2" x14ac:dyDescent="0.3">
      <c r="A315" s="88" t="s">
        <v>15</v>
      </c>
      <c r="B315" s="118" t="str">
        <f>'PLANILHA ORCA'!D55</f>
        <v>Forro em réguas de PVC, frisada, para ambientes comerciais, inclusive estrutura de fixação</v>
      </c>
      <c r="C315" s="88" t="s">
        <v>209</v>
      </c>
      <c r="D315" s="88" t="s">
        <v>298</v>
      </c>
      <c r="E315" s="88" t="s">
        <v>299</v>
      </c>
      <c r="F315" s="125"/>
    </row>
    <row r="316" spans="1:6" ht="28.8" x14ac:dyDescent="0.3">
      <c r="A316" t="s">
        <v>363</v>
      </c>
      <c r="B316" s="118" t="s">
        <v>371</v>
      </c>
      <c r="C316" s="88" t="s">
        <v>231</v>
      </c>
      <c r="D316" s="88">
        <v>0.49940000000000001</v>
      </c>
      <c r="E316" s="44">
        <v>15.75</v>
      </c>
      <c r="F316" s="125">
        <v>7.86</v>
      </c>
    </row>
    <row r="317" spans="1:6" ht="43.2" x14ac:dyDescent="0.3">
      <c r="A317" s="88" t="s">
        <v>364</v>
      </c>
      <c r="B317" s="119" t="s">
        <v>372</v>
      </c>
      <c r="C317" s="88" t="s">
        <v>255</v>
      </c>
      <c r="D317" s="88">
        <v>1.0955999999999999</v>
      </c>
      <c r="E317" s="44">
        <v>17.100000000000001</v>
      </c>
      <c r="F317" s="125">
        <f t="shared" ref="F317:F323" si="23">E317*D317</f>
        <v>18.734760000000001</v>
      </c>
    </row>
    <row r="318" spans="1:6" ht="57.6" x14ac:dyDescent="0.3">
      <c r="A318" s="88" t="s">
        <v>365</v>
      </c>
      <c r="B318" s="118" t="s">
        <v>373</v>
      </c>
      <c r="C318" s="88" t="s">
        <v>255</v>
      </c>
      <c r="D318" s="88">
        <v>3.8498999999999999</v>
      </c>
      <c r="E318" s="120">
        <v>4.91</v>
      </c>
      <c r="F318" s="125">
        <f t="shared" si="23"/>
        <v>18.903009000000001</v>
      </c>
    </row>
    <row r="319" spans="1:6" ht="72" x14ac:dyDescent="0.3">
      <c r="A319" s="115" t="s">
        <v>366</v>
      </c>
      <c r="B319" s="118" t="s">
        <v>374</v>
      </c>
      <c r="C319" s="114" t="s">
        <v>274</v>
      </c>
      <c r="D319" s="88">
        <v>1.3265</v>
      </c>
      <c r="E319" s="120">
        <v>1.85</v>
      </c>
      <c r="F319" s="125">
        <f t="shared" si="23"/>
        <v>2.4540250000000001</v>
      </c>
    </row>
    <row r="320" spans="1:6" ht="43.2" x14ac:dyDescent="0.3">
      <c r="A320" s="115" t="s">
        <v>367</v>
      </c>
      <c r="B320" s="118" t="s">
        <v>375</v>
      </c>
      <c r="C320" s="113" t="s">
        <v>274</v>
      </c>
      <c r="D320" s="88">
        <v>2.1911999999999998</v>
      </c>
      <c r="E320" s="88">
        <v>0.17</v>
      </c>
      <c r="F320" s="125">
        <f>E320*D320</f>
        <v>0.372504</v>
      </c>
    </row>
    <row r="321" spans="1:6" ht="28.8" x14ac:dyDescent="0.3">
      <c r="A321" s="88" t="s">
        <v>368</v>
      </c>
      <c r="B321" s="118" t="s">
        <v>376</v>
      </c>
      <c r="C321" s="113" t="s">
        <v>294</v>
      </c>
      <c r="D321" s="88">
        <v>1.32E-2</v>
      </c>
      <c r="E321" s="88">
        <v>19.57</v>
      </c>
      <c r="F321" s="125">
        <v>0.25</v>
      </c>
    </row>
    <row r="322" spans="1:6" ht="43.2" x14ac:dyDescent="0.3">
      <c r="A322" s="88" t="s">
        <v>369</v>
      </c>
      <c r="B322" s="117" t="s">
        <v>377</v>
      </c>
      <c r="C322" s="113" t="s">
        <v>294</v>
      </c>
      <c r="D322" s="88">
        <v>3.3300000000000003E-2</v>
      </c>
      <c r="E322" s="88">
        <v>33.54</v>
      </c>
      <c r="F322" s="125">
        <v>1.1100000000000001</v>
      </c>
    </row>
    <row r="323" spans="1:6" ht="57.6" x14ac:dyDescent="0.3">
      <c r="A323" s="88" t="s">
        <v>370</v>
      </c>
      <c r="B323" s="119" t="s">
        <v>378</v>
      </c>
      <c r="C323" s="113" t="s">
        <v>229</v>
      </c>
      <c r="D323" s="88">
        <v>4.2599999999999999E-2</v>
      </c>
      <c r="E323" s="88">
        <v>17.25</v>
      </c>
      <c r="F323" s="125">
        <f t="shared" si="23"/>
        <v>0.73485</v>
      </c>
    </row>
    <row r="324" spans="1:6" x14ac:dyDescent="0.3">
      <c r="A324" s="88"/>
      <c r="B324" s="118"/>
      <c r="C324" s="88"/>
      <c r="D324" s="88"/>
      <c r="E324" s="88"/>
      <c r="F324" s="125"/>
    </row>
    <row r="325" spans="1:6" x14ac:dyDescent="0.3">
      <c r="A325" s="149" t="s">
        <v>28</v>
      </c>
      <c r="B325" s="149"/>
      <c r="C325" s="149"/>
      <c r="D325" s="149"/>
      <c r="E325" s="149"/>
      <c r="F325" s="125">
        <v>50.4</v>
      </c>
    </row>
    <row r="327" spans="1:6" ht="28.8" x14ac:dyDescent="0.3">
      <c r="A327" s="88" t="s">
        <v>15</v>
      </c>
      <c r="B327" s="118" t="str">
        <f>'PLANILHA ORCA'!D58</f>
        <v>PVA externa c/ massa sem liq. Preparador (2 demão)</v>
      </c>
      <c r="C327" s="88" t="s">
        <v>209</v>
      </c>
      <c r="D327" s="88" t="s">
        <v>298</v>
      </c>
      <c r="E327" s="88" t="s">
        <v>299</v>
      </c>
      <c r="F327" s="125"/>
    </row>
    <row r="328" spans="1:6" x14ac:dyDescent="0.3">
      <c r="A328" t="s">
        <v>379</v>
      </c>
      <c r="B328" s="118" t="s">
        <v>382</v>
      </c>
      <c r="C328" s="88" t="s">
        <v>228</v>
      </c>
      <c r="D328" s="88">
        <v>0.05</v>
      </c>
      <c r="E328" s="44">
        <v>91</v>
      </c>
      <c r="F328" s="125">
        <f>E328*D328</f>
        <v>4.55</v>
      </c>
    </row>
    <row r="329" spans="1:6" x14ac:dyDescent="0.3">
      <c r="A329" s="88" t="s">
        <v>380</v>
      </c>
      <c r="B329" s="119" t="s">
        <v>383</v>
      </c>
      <c r="C329" s="88" t="s">
        <v>228</v>
      </c>
      <c r="D329" s="88">
        <v>0.04</v>
      </c>
      <c r="E329" s="44">
        <v>22.5</v>
      </c>
      <c r="F329" s="125">
        <f t="shared" ref="F329:F332" si="24">E329*D329</f>
        <v>0.9</v>
      </c>
    </row>
    <row r="330" spans="1:6" x14ac:dyDescent="0.3">
      <c r="A330" s="88" t="s">
        <v>381</v>
      </c>
      <c r="B330" s="118" t="s">
        <v>384</v>
      </c>
      <c r="C330" s="88" t="s">
        <v>274</v>
      </c>
      <c r="D330" s="88">
        <v>0.65</v>
      </c>
      <c r="E330" s="120">
        <v>0.8</v>
      </c>
      <c r="F330" s="125">
        <f t="shared" si="24"/>
        <v>0.52</v>
      </c>
    </row>
    <row r="331" spans="1:6" ht="28.8" x14ac:dyDescent="0.3">
      <c r="A331" s="115">
        <v>280024</v>
      </c>
      <c r="B331" s="118" t="s">
        <v>385</v>
      </c>
      <c r="C331" s="114" t="s">
        <v>231</v>
      </c>
      <c r="D331" s="88">
        <v>0.4</v>
      </c>
      <c r="E331" s="120">
        <v>19.91</v>
      </c>
      <c r="F331" s="125">
        <f t="shared" si="24"/>
        <v>7.9640000000000004</v>
      </c>
    </row>
    <row r="332" spans="1:6" ht="28.8" x14ac:dyDescent="0.3">
      <c r="A332" s="115">
        <v>280026</v>
      </c>
      <c r="B332" s="118" t="s">
        <v>239</v>
      </c>
      <c r="C332" s="113" t="s">
        <v>231</v>
      </c>
      <c r="D332" s="88">
        <v>0.35</v>
      </c>
      <c r="E332" s="88">
        <v>15.08</v>
      </c>
      <c r="F332" s="125">
        <f t="shared" si="24"/>
        <v>5.2779999999999996</v>
      </c>
    </row>
    <row r="333" spans="1:6" x14ac:dyDescent="0.3">
      <c r="A333" s="88"/>
      <c r="B333" s="118"/>
      <c r="D333" s="88"/>
      <c r="E333" s="88"/>
      <c r="F333" s="125"/>
    </row>
    <row r="334" spans="1:6" x14ac:dyDescent="0.3">
      <c r="A334" s="88"/>
      <c r="B334" s="117"/>
      <c r="D334" s="88"/>
      <c r="E334" s="88"/>
      <c r="F334" s="125"/>
    </row>
    <row r="335" spans="1:6" x14ac:dyDescent="0.3">
      <c r="A335" s="88"/>
      <c r="B335" s="119"/>
      <c r="D335" s="88"/>
      <c r="E335" s="88"/>
      <c r="F335" s="125"/>
    </row>
    <row r="336" spans="1:6" x14ac:dyDescent="0.3">
      <c r="A336" s="88"/>
      <c r="B336" s="118"/>
      <c r="C336" s="88"/>
      <c r="D336" s="88"/>
      <c r="E336" s="88"/>
      <c r="F336" s="125"/>
    </row>
    <row r="337" spans="1:6" x14ac:dyDescent="0.3">
      <c r="A337" s="149" t="s">
        <v>28</v>
      </c>
      <c r="B337" s="149"/>
      <c r="C337" s="149"/>
      <c r="D337" s="149"/>
      <c r="E337" s="149"/>
      <c r="F337" s="125">
        <f>F328+F329+F330+F331+F332</f>
        <v>19.212</v>
      </c>
    </row>
    <row r="339" spans="1:6" ht="28.8" x14ac:dyDescent="0.3">
      <c r="A339" s="88" t="s">
        <v>15</v>
      </c>
      <c r="B339" s="118" t="str">
        <f>'PLANILHA ORCA'!D59</f>
        <v>PVA interna c/ massa acrilica sem selador (2 demão)</v>
      </c>
      <c r="C339" s="88" t="s">
        <v>209</v>
      </c>
      <c r="D339" s="88" t="s">
        <v>298</v>
      </c>
      <c r="E339" s="88" t="s">
        <v>299</v>
      </c>
      <c r="F339" s="125"/>
    </row>
    <row r="340" spans="1:6" x14ac:dyDescent="0.3">
      <c r="A340" t="s">
        <v>381</v>
      </c>
      <c r="B340" s="118" t="s">
        <v>388</v>
      </c>
      <c r="C340" s="88" t="s">
        <v>274</v>
      </c>
      <c r="D340">
        <v>0.65</v>
      </c>
      <c r="E340" s="44">
        <v>0.8</v>
      </c>
      <c r="F340" s="125">
        <f>E340*D340</f>
        <v>0.52</v>
      </c>
    </row>
    <row r="341" spans="1:6" x14ac:dyDescent="0.3">
      <c r="A341" s="88" t="s">
        <v>386</v>
      </c>
      <c r="B341" s="119" t="s">
        <v>389</v>
      </c>
      <c r="C341" s="88" t="s">
        <v>230</v>
      </c>
      <c r="D341" s="88">
        <v>7.0000000000000007E-2</v>
      </c>
      <c r="E341" s="44">
        <v>41.55</v>
      </c>
      <c r="F341" s="125">
        <f t="shared" ref="F341:F344" si="25">E341*D341</f>
        <v>2.9085000000000001</v>
      </c>
    </row>
    <row r="342" spans="1:6" x14ac:dyDescent="0.3">
      <c r="A342" s="88" t="s">
        <v>387</v>
      </c>
      <c r="B342" s="118" t="s">
        <v>390</v>
      </c>
      <c r="C342" s="88" t="s">
        <v>230</v>
      </c>
      <c r="D342" s="88">
        <v>0.05</v>
      </c>
      <c r="E342" s="120">
        <v>91</v>
      </c>
      <c r="F342" s="125">
        <f t="shared" si="25"/>
        <v>4.55</v>
      </c>
    </row>
    <row r="343" spans="1:6" ht="28.8" x14ac:dyDescent="0.3">
      <c r="A343" s="115">
        <v>280024</v>
      </c>
      <c r="B343" s="118" t="s">
        <v>391</v>
      </c>
      <c r="C343" s="114" t="s">
        <v>231</v>
      </c>
      <c r="D343" s="88">
        <v>0.4</v>
      </c>
      <c r="E343" s="120">
        <v>19.91</v>
      </c>
      <c r="F343" s="125">
        <f t="shared" si="25"/>
        <v>7.9640000000000004</v>
      </c>
    </row>
    <row r="344" spans="1:6" ht="28.8" x14ac:dyDescent="0.3">
      <c r="A344">
        <v>280026</v>
      </c>
      <c r="B344" s="118" t="s">
        <v>239</v>
      </c>
      <c r="C344" s="113" t="s">
        <v>231</v>
      </c>
      <c r="D344" s="88">
        <v>0.35</v>
      </c>
      <c r="E344" s="88">
        <v>15.08</v>
      </c>
      <c r="F344" s="125">
        <f t="shared" si="25"/>
        <v>5.2779999999999996</v>
      </c>
    </row>
    <row r="345" spans="1:6" x14ac:dyDescent="0.3">
      <c r="A345" s="88"/>
      <c r="B345" s="118"/>
      <c r="D345" s="88"/>
      <c r="E345" s="88"/>
      <c r="F345" s="125"/>
    </row>
    <row r="346" spans="1:6" x14ac:dyDescent="0.3">
      <c r="A346" s="88"/>
      <c r="B346" s="117"/>
      <c r="D346" s="88"/>
      <c r="E346" s="88"/>
      <c r="F346" s="125"/>
    </row>
    <row r="347" spans="1:6" x14ac:dyDescent="0.3">
      <c r="A347" s="88"/>
      <c r="B347" s="119"/>
      <c r="D347" s="88"/>
      <c r="E347" s="88"/>
      <c r="F347" s="125"/>
    </row>
    <row r="348" spans="1:6" x14ac:dyDescent="0.3">
      <c r="A348" s="88"/>
      <c r="B348" s="118"/>
      <c r="C348" s="88"/>
      <c r="D348" s="88"/>
      <c r="E348" s="88"/>
      <c r="F348" s="125"/>
    </row>
    <row r="349" spans="1:6" x14ac:dyDescent="0.3">
      <c r="A349" s="149" t="s">
        <v>28</v>
      </c>
      <c r="B349" s="149"/>
      <c r="C349" s="149"/>
      <c r="D349" s="149"/>
      <c r="E349" s="149"/>
      <c r="F349" s="125">
        <f>F340+F341+F342+F343+F344</f>
        <v>21.220500000000001</v>
      </c>
    </row>
    <row r="351" spans="1:6" x14ac:dyDescent="0.3">
      <c r="A351" s="88" t="s">
        <v>15</v>
      </c>
      <c r="B351" s="118" t="str">
        <f>'PLANILHA ORCA'!D60</f>
        <v>Pintura anticorrosiva</v>
      </c>
      <c r="C351" s="88" t="s">
        <v>209</v>
      </c>
      <c r="D351" s="88" t="s">
        <v>298</v>
      </c>
      <c r="E351" s="88" t="s">
        <v>299</v>
      </c>
      <c r="F351" s="125"/>
    </row>
    <row r="352" spans="1:6" ht="28.8" x14ac:dyDescent="0.3">
      <c r="A352" t="s">
        <v>393</v>
      </c>
      <c r="B352" s="118" t="s">
        <v>396</v>
      </c>
      <c r="C352" s="88" t="s">
        <v>231</v>
      </c>
      <c r="D352">
        <v>0.14069999999999999</v>
      </c>
      <c r="E352">
        <v>15.43</v>
      </c>
      <c r="F352" s="125">
        <f>E352*D352</f>
        <v>2.171001</v>
      </c>
    </row>
    <row r="353" spans="1:6" ht="28.8" x14ac:dyDescent="0.3">
      <c r="A353" s="88" t="s">
        <v>394</v>
      </c>
      <c r="B353" s="119" t="s">
        <v>397</v>
      </c>
      <c r="C353" s="88" t="s">
        <v>231</v>
      </c>
      <c r="D353" s="88">
        <v>0.14069999999999999</v>
      </c>
      <c r="E353" s="88">
        <v>18.79</v>
      </c>
      <c r="F353" s="125">
        <f t="shared" ref="F353:F356" si="26">E353*D353</f>
        <v>2.6437529999999998</v>
      </c>
    </row>
    <row r="354" spans="1:6" ht="28.8" x14ac:dyDescent="0.3">
      <c r="A354" s="88" t="s">
        <v>395</v>
      </c>
      <c r="B354" s="118" t="s">
        <v>398</v>
      </c>
      <c r="C354" s="88" t="s">
        <v>311</v>
      </c>
      <c r="D354" s="88">
        <v>0.14399999999999999</v>
      </c>
      <c r="E354" s="88">
        <v>26.07</v>
      </c>
      <c r="F354" s="125">
        <f t="shared" si="26"/>
        <v>3.7540799999999996</v>
      </c>
    </row>
    <row r="355" spans="1:6" x14ac:dyDescent="0.3">
      <c r="A355" s="115"/>
      <c r="B355" s="118"/>
      <c r="C355" s="114"/>
      <c r="D355" s="88"/>
      <c r="E355" s="120"/>
      <c r="F355" s="125">
        <f t="shared" si="26"/>
        <v>0</v>
      </c>
    </row>
    <row r="356" spans="1:6" x14ac:dyDescent="0.3">
      <c r="A356"/>
      <c r="B356" s="118"/>
      <c r="D356" s="88"/>
      <c r="E356" s="88"/>
      <c r="F356" s="125">
        <f t="shared" si="26"/>
        <v>0</v>
      </c>
    </row>
    <row r="357" spans="1:6" x14ac:dyDescent="0.3">
      <c r="A357" s="88"/>
      <c r="B357" s="118"/>
      <c r="D357" s="88"/>
      <c r="E357" s="88"/>
      <c r="F357" s="125"/>
    </row>
    <row r="358" spans="1:6" x14ac:dyDescent="0.3">
      <c r="A358" s="88"/>
      <c r="B358" s="117"/>
      <c r="D358" s="88"/>
      <c r="E358" s="88"/>
      <c r="F358" s="125"/>
    </row>
    <row r="359" spans="1:6" x14ac:dyDescent="0.3">
      <c r="A359" s="88"/>
      <c r="B359" s="119"/>
      <c r="D359" s="88"/>
      <c r="E359" s="88"/>
      <c r="F359" s="125"/>
    </row>
    <row r="360" spans="1:6" x14ac:dyDescent="0.3">
      <c r="A360" s="88"/>
      <c r="B360" s="118"/>
      <c r="C360" s="88"/>
      <c r="D360" s="88"/>
      <c r="E360" s="88"/>
      <c r="F360" s="125"/>
    </row>
    <row r="361" spans="1:6" x14ac:dyDescent="0.3">
      <c r="A361" s="149" t="s">
        <v>28</v>
      </c>
      <c r="B361" s="149"/>
      <c r="C361" s="149"/>
      <c r="D361" s="149"/>
      <c r="E361" s="149"/>
      <c r="F361" s="125">
        <v>8.56</v>
      </c>
    </row>
    <row r="363" spans="1:6" ht="28.8" x14ac:dyDescent="0.3">
      <c r="A363" s="88" t="s">
        <v>15</v>
      </c>
      <c r="B363" s="118" t="str">
        <f>'PLANILHA ORCA'!D63</f>
        <v>Centro de distribuiçao p/ 24 disjuntores (c/ barramento)</v>
      </c>
      <c r="C363" s="88" t="s">
        <v>209</v>
      </c>
      <c r="D363" s="88" t="s">
        <v>298</v>
      </c>
      <c r="E363" s="88" t="s">
        <v>299</v>
      </c>
      <c r="F363" s="125"/>
    </row>
    <row r="364" spans="1:6" ht="28.8" x14ac:dyDescent="0.3">
      <c r="A364" t="s">
        <v>399</v>
      </c>
      <c r="B364" s="118" t="s">
        <v>400</v>
      </c>
      <c r="C364" s="88" t="s">
        <v>274</v>
      </c>
      <c r="D364">
        <v>1</v>
      </c>
      <c r="E364">
        <v>367.16</v>
      </c>
      <c r="F364" s="125">
        <f>E364*D364</f>
        <v>367.16</v>
      </c>
    </row>
    <row r="365" spans="1:6" ht="28.8" x14ac:dyDescent="0.3">
      <c r="A365" s="88">
        <v>280007</v>
      </c>
      <c r="B365" s="119" t="s">
        <v>401</v>
      </c>
      <c r="C365" s="88" t="s">
        <v>231</v>
      </c>
      <c r="D365" s="88">
        <v>3</v>
      </c>
      <c r="E365">
        <v>15.3</v>
      </c>
      <c r="F365" s="125">
        <f t="shared" ref="F365:F368" si="27">E365*D365</f>
        <v>45.900000000000006</v>
      </c>
    </row>
    <row r="366" spans="1:6" ht="28.8" x14ac:dyDescent="0.3">
      <c r="A366" s="88">
        <v>280014</v>
      </c>
      <c r="B366" s="118" t="s">
        <v>402</v>
      </c>
      <c r="C366" s="88" t="s">
        <v>231</v>
      </c>
      <c r="D366" s="88">
        <v>3</v>
      </c>
      <c r="E366" s="88">
        <v>19.05</v>
      </c>
      <c r="F366" s="125">
        <f t="shared" si="27"/>
        <v>57.150000000000006</v>
      </c>
    </row>
    <row r="367" spans="1:6" x14ac:dyDescent="0.3">
      <c r="A367" s="115"/>
      <c r="B367" s="121"/>
      <c r="C367" s="114"/>
      <c r="D367" s="88"/>
      <c r="E367" s="120"/>
      <c r="F367" s="125">
        <f t="shared" si="27"/>
        <v>0</v>
      </c>
    </row>
    <row r="368" spans="1:6" x14ac:dyDescent="0.3">
      <c r="A368"/>
      <c r="B368" s="121"/>
      <c r="C368" s="88"/>
      <c r="D368" s="88"/>
      <c r="E368" s="88"/>
      <c r="F368" s="125">
        <f t="shared" si="27"/>
        <v>0</v>
      </c>
    </row>
    <row r="369" spans="1:6" x14ac:dyDescent="0.3">
      <c r="A369" s="88"/>
      <c r="B369" s="121"/>
      <c r="C369" s="88"/>
      <c r="D369" s="88"/>
      <c r="E369" s="88"/>
      <c r="F369" s="125"/>
    </row>
    <row r="370" spans="1:6" x14ac:dyDescent="0.3">
      <c r="A370" s="88"/>
      <c r="B370" s="117"/>
      <c r="C370" s="88"/>
      <c r="D370" s="88"/>
      <c r="E370" s="88"/>
      <c r="F370" s="125"/>
    </row>
    <row r="371" spans="1:6" x14ac:dyDescent="0.3">
      <c r="A371" s="88"/>
      <c r="B371" s="119"/>
      <c r="C371" s="88"/>
      <c r="D371" s="88"/>
      <c r="E371" s="88"/>
      <c r="F371" s="125"/>
    </row>
    <row r="372" spans="1:6" x14ac:dyDescent="0.3">
      <c r="A372" s="88"/>
      <c r="B372" s="118"/>
      <c r="C372" s="88"/>
      <c r="D372" s="88"/>
      <c r="E372" s="88"/>
      <c r="F372" s="125"/>
    </row>
    <row r="373" spans="1:6" x14ac:dyDescent="0.3">
      <c r="A373" s="149" t="s">
        <v>28</v>
      </c>
      <c r="B373" s="149"/>
      <c r="C373" s="149"/>
      <c r="D373" s="149"/>
      <c r="E373" s="149"/>
      <c r="F373" s="125">
        <f>F366+F365+F364</f>
        <v>470.21000000000004</v>
      </c>
    </row>
    <row r="375" spans="1:6" ht="28.8" x14ac:dyDescent="0.3">
      <c r="A375" s="88" t="s">
        <v>15</v>
      </c>
      <c r="B375" s="118" t="str">
        <f>'PLANILHA ORCA'!D64</f>
        <v>Ponto de luz / força (c/tubul., cx. e fiaçao) ate 200W</v>
      </c>
      <c r="C375" s="88" t="s">
        <v>209</v>
      </c>
      <c r="D375" s="88" t="s">
        <v>298</v>
      </c>
      <c r="E375" s="88" t="s">
        <v>299</v>
      </c>
      <c r="F375" s="125"/>
    </row>
    <row r="376" spans="1:6" x14ac:dyDescent="0.3">
      <c r="A376" t="s">
        <v>403</v>
      </c>
      <c r="B376" s="118" t="s">
        <v>408</v>
      </c>
      <c r="C376" s="88" t="s">
        <v>274</v>
      </c>
      <c r="D376">
        <v>2</v>
      </c>
      <c r="E376">
        <v>0.61</v>
      </c>
      <c r="F376" s="125">
        <f>E376*D376</f>
        <v>1.22</v>
      </c>
    </row>
    <row r="377" spans="1:6" x14ac:dyDescent="0.3">
      <c r="A377" s="88" t="s">
        <v>404</v>
      </c>
      <c r="B377" s="119" t="s">
        <v>409</v>
      </c>
      <c r="C377" s="88" t="s">
        <v>274</v>
      </c>
      <c r="D377" s="88">
        <v>1</v>
      </c>
      <c r="E377">
        <v>1.34</v>
      </c>
      <c r="F377" s="125">
        <f t="shared" ref="F377:F382" si="28">E377*D377</f>
        <v>1.34</v>
      </c>
    </row>
    <row r="378" spans="1:6" x14ac:dyDescent="0.3">
      <c r="A378" s="88" t="s">
        <v>405</v>
      </c>
      <c r="B378" s="118" t="s">
        <v>410</v>
      </c>
      <c r="C378" s="88" t="s">
        <v>281</v>
      </c>
      <c r="D378" s="88">
        <v>3</v>
      </c>
      <c r="E378" s="88">
        <v>2.71</v>
      </c>
      <c r="F378" s="125">
        <f t="shared" si="28"/>
        <v>8.129999999999999</v>
      </c>
    </row>
    <row r="379" spans="1:6" x14ac:dyDescent="0.3">
      <c r="A379" s="115" t="s">
        <v>406</v>
      </c>
      <c r="B379" s="121" t="s">
        <v>411</v>
      </c>
      <c r="C379" s="114" t="s">
        <v>274</v>
      </c>
      <c r="D379" s="88">
        <v>2</v>
      </c>
      <c r="E379" s="120">
        <v>0.51</v>
      </c>
      <c r="F379" s="125">
        <f t="shared" si="28"/>
        <v>1.02</v>
      </c>
    </row>
    <row r="380" spans="1:6" x14ac:dyDescent="0.3">
      <c r="A380" s="115" t="s">
        <v>407</v>
      </c>
      <c r="B380" s="121" t="s">
        <v>412</v>
      </c>
      <c r="C380" s="88" t="s">
        <v>281</v>
      </c>
      <c r="D380" s="88">
        <v>9</v>
      </c>
      <c r="E380" s="88">
        <v>2.77</v>
      </c>
      <c r="F380" s="125">
        <f t="shared" si="28"/>
        <v>24.93</v>
      </c>
    </row>
    <row r="381" spans="1:6" ht="28.8" x14ac:dyDescent="0.3">
      <c r="A381" s="88">
        <v>280007</v>
      </c>
      <c r="B381" s="121" t="s">
        <v>413</v>
      </c>
      <c r="C381" s="88" t="s">
        <v>231</v>
      </c>
      <c r="D381" s="88">
        <v>5</v>
      </c>
      <c r="E381" s="88">
        <v>15.3</v>
      </c>
      <c r="F381" s="125">
        <f t="shared" si="28"/>
        <v>76.5</v>
      </c>
    </row>
    <row r="382" spans="1:6" ht="28.8" x14ac:dyDescent="0.3">
      <c r="A382" s="88">
        <v>280014</v>
      </c>
      <c r="B382" s="117" t="s">
        <v>402</v>
      </c>
      <c r="C382" s="88" t="s">
        <v>231</v>
      </c>
      <c r="D382" s="88">
        <v>5</v>
      </c>
      <c r="E382" s="88">
        <v>19.05</v>
      </c>
      <c r="F382" s="125">
        <f t="shared" si="28"/>
        <v>95.25</v>
      </c>
    </row>
    <row r="383" spans="1:6" x14ac:dyDescent="0.3">
      <c r="A383" s="88"/>
      <c r="B383" s="119"/>
      <c r="C383" s="88"/>
      <c r="D383" s="88"/>
      <c r="E383" s="88"/>
      <c r="F383" s="125"/>
    </row>
    <row r="384" spans="1:6" x14ac:dyDescent="0.3">
      <c r="A384" s="88"/>
      <c r="B384" s="118"/>
      <c r="C384" s="88"/>
      <c r="D384" s="88"/>
      <c r="E384" s="88"/>
      <c r="F384" s="125"/>
    </row>
    <row r="385" spans="1:6" x14ac:dyDescent="0.3">
      <c r="A385" s="149" t="s">
        <v>28</v>
      </c>
      <c r="B385" s="149"/>
      <c r="C385" s="149"/>
      <c r="D385" s="149"/>
      <c r="E385" s="149"/>
      <c r="F385" s="125">
        <f>F376+F377+F378+F379+F380+F381+F382</f>
        <v>208.39</v>
      </c>
    </row>
    <row r="387" spans="1:6" ht="28.8" x14ac:dyDescent="0.3">
      <c r="A387" s="88" t="s">
        <v>15</v>
      </c>
      <c r="B387" s="118" t="str">
        <f>'PLANILHA ORCA'!D65</f>
        <v>Cabo de cobre 4mm2 - 750 V - p/ tomadas de uso geral</v>
      </c>
      <c r="C387" s="88" t="s">
        <v>209</v>
      </c>
      <c r="D387" s="88" t="s">
        <v>298</v>
      </c>
      <c r="E387" s="88" t="s">
        <v>299</v>
      </c>
      <c r="F387" s="125"/>
    </row>
    <row r="388" spans="1:6" x14ac:dyDescent="0.3">
      <c r="A388" t="s">
        <v>414</v>
      </c>
      <c r="B388" s="118" t="s">
        <v>416</v>
      </c>
      <c r="C388" s="88" t="s">
        <v>281</v>
      </c>
      <c r="D388">
        <v>0.05</v>
      </c>
      <c r="E388">
        <v>1.26</v>
      </c>
      <c r="F388" s="125">
        <f>E388*D388</f>
        <v>6.3E-2</v>
      </c>
    </row>
    <row r="389" spans="1:6" x14ac:dyDescent="0.3">
      <c r="A389" s="88" t="s">
        <v>415</v>
      </c>
      <c r="B389" s="119" t="s">
        <v>417</v>
      </c>
      <c r="C389" s="88" t="s">
        <v>281</v>
      </c>
      <c r="D389" s="88">
        <v>1.02</v>
      </c>
      <c r="E389">
        <v>3.53</v>
      </c>
      <c r="F389" s="125">
        <f t="shared" ref="F389:F394" si="29">E389*D389</f>
        <v>3.6006</v>
      </c>
    </row>
    <row r="390" spans="1:6" ht="28.8" x14ac:dyDescent="0.3">
      <c r="A390" s="88">
        <v>280007</v>
      </c>
      <c r="B390" s="118" t="s">
        <v>401</v>
      </c>
      <c r="C390" s="88" t="s">
        <v>231</v>
      </c>
      <c r="D390" s="88">
        <v>0.12</v>
      </c>
      <c r="E390" s="88">
        <v>15.3</v>
      </c>
      <c r="F390" s="125">
        <f t="shared" si="29"/>
        <v>1.8360000000000001</v>
      </c>
    </row>
    <row r="391" spans="1:6" ht="28.8" x14ac:dyDescent="0.3">
      <c r="A391" s="115">
        <v>280014</v>
      </c>
      <c r="B391" s="121" t="s">
        <v>402</v>
      </c>
      <c r="C391" s="114" t="s">
        <v>231</v>
      </c>
      <c r="D391" s="88">
        <v>0.12</v>
      </c>
      <c r="E391" s="120">
        <v>19.05</v>
      </c>
      <c r="F391" s="125">
        <f t="shared" si="29"/>
        <v>2.286</v>
      </c>
    </row>
    <row r="392" spans="1:6" x14ac:dyDescent="0.3">
      <c r="A392" s="115"/>
      <c r="B392" s="121"/>
      <c r="C392" s="88"/>
      <c r="D392" s="88"/>
      <c r="E392" s="88"/>
      <c r="F392" s="125">
        <f t="shared" si="29"/>
        <v>0</v>
      </c>
    </row>
    <row r="393" spans="1:6" x14ac:dyDescent="0.3">
      <c r="A393" s="88"/>
      <c r="B393" s="121"/>
      <c r="C393" s="88"/>
      <c r="D393" s="88"/>
      <c r="E393" s="88"/>
      <c r="F393" s="125">
        <f t="shared" si="29"/>
        <v>0</v>
      </c>
    </row>
    <row r="394" spans="1:6" x14ac:dyDescent="0.3">
      <c r="A394" s="88"/>
      <c r="B394" s="117"/>
      <c r="C394" s="88"/>
      <c r="D394" s="88"/>
      <c r="E394" s="88"/>
      <c r="F394" s="125">
        <f t="shared" si="29"/>
        <v>0</v>
      </c>
    </row>
    <row r="395" spans="1:6" x14ac:dyDescent="0.3">
      <c r="A395" s="88"/>
      <c r="B395" s="119"/>
      <c r="C395" s="88"/>
      <c r="D395" s="88"/>
      <c r="E395" s="88"/>
      <c r="F395" s="125"/>
    </row>
    <row r="396" spans="1:6" x14ac:dyDescent="0.3">
      <c r="A396" s="88"/>
      <c r="B396" s="118"/>
      <c r="C396" s="88"/>
      <c r="D396" s="88"/>
      <c r="E396" s="88"/>
      <c r="F396" s="125"/>
    </row>
    <row r="397" spans="1:6" x14ac:dyDescent="0.3">
      <c r="A397" s="149" t="s">
        <v>28</v>
      </c>
      <c r="B397" s="149"/>
      <c r="C397" s="149"/>
      <c r="D397" s="149"/>
      <c r="E397" s="149"/>
      <c r="F397" s="125">
        <f>F388+F389+F390+F391+F392+F393+F394</f>
        <v>7.7856000000000005</v>
      </c>
    </row>
    <row r="399" spans="1:6" x14ac:dyDescent="0.3">
      <c r="A399" s="88" t="s">
        <v>15</v>
      </c>
      <c r="B399" s="118" t="str">
        <f>'PLANILHA ORCA'!D66</f>
        <v>Cabo de cobre 6mm2 - 750 V</v>
      </c>
      <c r="C399" s="88" t="s">
        <v>209</v>
      </c>
      <c r="D399" s="88" t="s">
        <v>298</v>
      </c>
      <c r="E399" s="88" t="s">
        <v>299</v>
      </c>
      <c r="F399" s="125"/>
    </row>
    <row r="400" spans="1:6" x14ac:dyDescent="0.3">
      <c r="A400" t="s">
        <v>418</v>
      </c>
      <c r="B400" s="118" t="s">
        <v>419</v>
      </c>
      <c r="C400" s="88" t="s">
        <v>281</v>
      </c>
      <c r="D400">
        <v>1.02</v>
      </c>
      <c r="E400">
        <v>5.53</v>
      </c>
      <c r="F400" s="125">
        <f>E400*D400</f>
        <v>5.6406000000000001</v>
      </c>
    </row>
    <row r="401" spans="1:6" x14ac:dyDescent="0.3">
      <c r="A401" s="88" t="s">
        <v>414</v>
      </c>
      <c r="B401" s="119" t="s">
        <v>420</v>
      </c>
      <c r="C401" s="88" t="s">
        <v>281</v>
      </c>
      <c r="D401" s="88">
        <v>0.08</v>
      </c>
      <c r="E401">
        <v>1.26</v>
      </c>
      <c r="F401" s="125">
        <f t="shared" ref="F401:F406" si="30">E401*D401</f>
        <v>0.1008</v>
      </c>
    </row>
    <row r="402" spans="1:6" ht="28.8" x14ac:dyDescent="0.3">
      <c r="A402" s="88">
        <v>280007</v>
      </c>
      <c r="B402" s="118" t="s">
        <v>401</v>
      </c>
      <c r="C402" s="88" t="s">
        <v>231</v>
      </c>
      <c r="D402" s="88">
        <v>0.13</v>
      </c>
      <c r="E402" s="88">
        <v>15.3</v>
      </c>
      <c r="F402" s="125">
        <f t="shared" si="30"/>
        <v>1.9890000000000001</v>
      </c>
    </row>
    <row r="403" spans="1:6" ht="28.8" x14ac:dyDescent="0.3">
      <c r="A403" s="115">
        <v>280014</v>
      </c>
      <c r="B403" s="121" t="s">
        <v>402</v>
      </c>
      <c r="C403" s="114" t="s">
        <v>231</v>
      </c>
      <c r="D403" s="88">
        <v>0.13</v>
      </c>
      <c r="E403" s="120">
        <v>19.05</v>
      </c>
      <c r="F403" s="125">
        <f t="shared" si="30"/>
        <v>2.4765000000000001</v>
      </c>
    </row>
    <row r="404" spans="1:6" x14ac:dyDescent="0.3">
      <c r="A404" s="115"/>
      <c r="B404" s="121"/>
      <c r="C404" s="88"/>
      <c r="D404" s="88"/>
      <c r="E404" s="88"/>
      <c r="F404" s="125">
        <f t="shared" si="30"/>
        <v>0</v>
      </c>
    </row>
    <row r="405" spans="1:6" x14ac:dyDescent="0.3">
      <c r="A405" s="88"/>
      <c r="B405" s="121"/>
      <c r="C405" s="88"/>
      <c r="D405" s="88"/>
      <c r="E405" s="88"/>
      <c r="F405" s="125">
        <f t="shared" si="30"/>
        <v>0</v>
      </c>
    </row>
    <row r="406" spans="1:6" x14ac:dyDescent="0.3">
      <c r="A406" s="88"/>
      <c r="B406" s="117"/>
      <c r="C406" s="88"/>
      <c r="D406" s="88"/>
      <c r="E406" s="88"/>
      <c r="F406" s="125">
        <f t="shared" si="30"/>
        <v>0</v>
      </c>
    </row>
    <row r="407" spans="1:6" x14ac:dyDescent="0.3">
      <c r="A407" s="88"/>
      <c r="B407" s="119"/>
      <c r="C407" s="88"/>
      <c r="D407" s="88"/>
      <c r="E407" s="88"/>
      <c r="F407" s="125"/>
    </row>
    <row r="408" spans="1:6" x14ac:dyDescent="0.3">
      <c r="A408" s="88"/>
      <c r="B408" s="118"/>
      <c r="C408" s="88"/>
      <c r="D408" s="88"/>
      <c r="E408" s="88"/>
      <c r="F408" s="125"/>
    </row>
    <row r="409" spans="1:6" x14ac:dyDescent="0.3">
      <c r="A409" s="149" t="s">
        <v>28</v>
      </c>
      <c r="B409" s="149"/>
      <c r="C409" s="149"/>
      <c r="D409" s="149"/>
      <c r="E409" s="149"/>
      <c r="F409" s="125">
        <f>F400+F401+F402+F403+F404+F405+F406</f>
        <v>10.206900000000001</v>
      </c>
    </row>
    <row r="411" spans="1:6" x14ac:dyDescent="0.3">
      <c r="A411" s="88" t="s">
        <v>15</v>
      </c>
      <c r="B411" s="118" t="str">
        <f>'PLANILHA ORCA'!D67</f>
        <v>Caixa plástica 4"x2"</v>
      </c>
      <c r="C411" s="88" t="s">
        <v>209</v>
      </c>
      <c r="D411" s="88" t="s">
        <v>298</v>
      </c>
      <c r="E411" s="88" t="s">
        <v>299</v>
      </c>
      <c r="F411" s="125"/>
    </row>
    <row r="412" spans="1:6" x14ac:dyDescent="0.3">
      <c r="A412" t="s">
        <v>421</v>
      </c>
      <c r="B412" s="118" t="s">
        <v>200</v>
      </c>
      <c r="C412" s="88" t="s">
        <v>274</v>
      </c>
      <c r="D412">
        <v>1</v>
      </c>
      <c r="E412">
        <v>1.55</v>
      </c>
      <c r="F412" s="125">
        <f>E412*D412</f>
        <v>1.55</v>
      </c>
    </row>
    <row r="413" spans="1:6" ht="28.8" x14ac:dyDescent="0.3">
      <c r="A413" s="88">
        <v>280007</v>
      </c>
      <c r="B413" s="119" t="s">
        <v>401</v>
      </c>
      <c r="C413" s="88" t="s">
        <v>231</v>
      </c>
      <c r="D413" s="88">
        <v>0.02</v>
      </c>
      <c r="E413">
        <v>15.3</v>
      </c>
      <c r="F413" s="125">
        <f t="shared" ref="F413:F418" si="31">E413*D413</f>
        <v>0.30599999999999999</v>
      </c>
    </row>
    <row r="414" spans="1:6" ht="28.8" x14ac:dyDescent="0.3">
      <c r="A414" s="88">
        <v>280014</v>
      </c>
      <c r="B414" s="118" t="s">
        <v>422</v>
      </c>
      <c r="C414" s="88" t="s">
        <v>231</v>
      </c>
      <c r="D414" s="88">
        <v>0.04</v>
      </c>
      <c r="E414" s="88">
        <v>19.05</v>
      </c>
      <c r="F414" s="125">
        <f t="shared" si="31"/>
        <v>0.76200000000000001</v>
      </c>
    </row>
    <row r="415" spans="1:6" x14ac:dyDescent="0.3">
      <c r="A415" s="115"/>
      <c r="B415" s="121"/>
      <c r="C415" s="114"/>
      <c r="D415" s="88"/>
      <c r="E415" s="120"/>
      <c r="F415" s="125">
        <f t="shared" si="31"/>
        <v>0</v>
      </c>
    </row>
    <row r="416" spans="1:6" x14ac:dyDescent="0.3">
      <c r="A416" s="115"/>
      <c r="B416" s="121"/>
      <c r="C416" s="88"/>
      <c r="D416" s="88"/>
      <c r="E416" s="88"/>
      <c r="F416" s="125">
        <f t="shared" si="31"/>
        <v>0</v>
      </c>
    </row>
    <row r="417" spans="1:6" x14ac:dyDescent="0.3">
      <c r="A417" s="88"/>
      <c r="B417" s="121"/>
      <c r="C417" s="88"/>
      <c r="D417" s="88"/>
      <c r="E417" s="88"/>
      <c r="F417" s="125">
        <f t="shared" si="31"/>
        <v>0</v>
      </c>
    </row>
    <row r="418" spans="1:6" x14ac:dyDescent="0.3">
      <c r="A418" s="88"/>
      <c r="B418" s="117"/>
      <c r="C418" s="88"/>
      <c r="D418" s="88"/>
      <c r="E418" s="88"/>
      <c r="F418" s="125">
        <f t="shared" si="31"/>
        <v>0</v>
      </c>
    </row>
    <row r="419" spans="1:6" x14ac:dyDescent="0.3">
      <c r="A419" s="88"/>
      <c r="B419" s="119"/>
      <c r="C419" s="88"/>
      <c r="D419" s="88"/>
      <c r="E419" s="88"/>
      <c r="F419" s="125"/>
    </row>
    <row r="420" spans="1:6" x14ac:dyDescent="0.3">
      <c r="A420" s="88"/>
      <c r="B420" s="118"/>
      <c r="C420" s="88"/>
      <c r="D420" s="88"/>
      <c r="E420" s="88"/>
      <c r="F420" s="125"/>
    </row>
    <row r="421" spans="1:6" x14ac:dyDescent="0.3">
      <c r="A421" s="149" t="s">
        <v>28</v>
      </c>
      <c r="B421" s="149"/>
      <c r="C421" s="149"/>
      <c r="D421" s="149"/>
      <c r="E421" s="149"/>
      <c r="F421" s="125">
        <f>F412+F413+F414+F415+F416+F417+F418</f>
        <v>2.6180000000000003</v>
      </c>
    </row>
    <row r="423" spans="1:6" x14ac:dyDescent="0.3">
      <c r="A423" s="88" t="s">
        <v>15</v>
      </c>
      <c r="B423" s="118" t="str">
        <f>'PLANILHA ORCA'!D68</f>
        <v>Lâmpada fluorescente 15W</v>
      </c>
      <c r="C423" s="88" t="s">
        <v>209</v>
      </c>
      <c r="D423" s="88" t="s">
        <v>298</v>
      </c>
      <c r="E423" s="88" t="s">
        <v>299</v>
      </c>
      <c r="F423" s="125"/>
    </row>
    <row r="424" spans="1:6" ht="43.2" x14ac:dyDescent="0.3">
      <c r="A424" t="s">
        <v>423</v>
      </c>
      <c r="B424" s="118" t="s">
        <v>424</v>
      </c>
      <c r="C424" s="88" t="s">
        <v>274</v>
      </c>
      <c r="D424">
        <v>1</v>
      </c>
      <c r="E424">
        <v>11.52</v>
      </c>
      <c r="F424" s="125">
        <f>E424*D424</f>
        <v>11.52</v>
      </c>
    </row>
    <row r="425" spans="1:6" ht="28.8" x14ac:dyDescent="0.3">
      <c r="A425" s="88">
        <v>280007</v>
      </c>
      <c r="B425" s="119" t="s">
        <v>413</v>
      </c>
      <c r="C425" s="88" t="s">
        <v>231</v>
      </c>
      <c r="D425" s="88">
        <v>0.1</v>
      </c>
      <c r="E425">
        <v>15.3</v>
      </c>
      <c r="F425" s="125">
        <f t="shared" ref="F425:F430" si="32">E425*D425</f>
        <v>1.5300000000000002</v>
      </c>
    </row>
    <row r="426" spans="1:6" ht="28.8" x14ac:dyDescent="0.3">
      <c r="A426" s="88">
        <v>280014</v>
      </c>
      <c r="B426" s="118" t="s">
        <v>425</v>
      </c>
      <c r="C426" s="88" t="s">
        <v>231</v>
      </c>
      <c r="D426" s="88">
        <v>0.2</v>
      </c>
      <c r="E426" s="88">
        <v>19.05</v>
      </c>
      <c r="F426" s="125">
        <f t="shared" si="32"/>
        <v>3.8100000000000005</v>
      </c>
    </row>
    <row r="427" spans="1:6" x14ac:dyDescent="0.3">
      <c r="A427" s="115"/>
      <c r="B427" s="121"/>
      <c r="C427" s="114"/>
      <c r="D427" s="88"/>
      <c r="E427" s="120"/>
      <c r="F427" s="125">
        <f t="shared" si="32"/>
        <v>0</v>
      </c>
    </row>
    <row r="428" spans="1:6" x14ac:dyDescent="0.3">
      <c r="A428" s="115"/>
      <c r="B428" s="121"/>
      <c r="C428" s="88"/>
      <c r="D428" s="88"/>
      <c r="E428" s="88"/>
      <c r="F428" s="125">
        <f t="shared" si="32"/>
        <v>0</v>
      </c>
    </row>
    <row r="429" spans="1:6" x14ac:dyDescent="0.3">
      <c r="A429" s="88"/>
      <c r="B429" s="121"/>
      <c r="C429" s="88"/>
      <c r="D429" s="88"/>
      <c r="E429" s="88"/>
      <c r="F429" s="125">
        <f t="shared" si="32"/>
        <v>0</v>
      </c>
    </row>
    <row r="430" spans="1:6" x14ac:dyDescent="0.3">
      <c r="A430" s="88"/>
      <c r="B430" s="117"/>
      <c r="C430" s="88"/>
      <c r="D430" s="88"/>
      <c r="E430" s="88"/>
      <c r="F430" s="125">
        <f t="shared" si="32"/>
        <v>0</v>
      </c>
    </row>
    <row r="431" spans="1:6" x14ac:dyDescent="0.3">
      <c r="A431" s="88"/>
      <c r="B431" s="119"/>
      <c r="C431" s="88"/>
      <c r="D431" s="88"/>
      <c r="E431" s="88"/>
      <c r="F431" s="125"/>
    </row>
    <row r="432" spans="1:6" x14ac:dyDescent="0.3">
      <c r="A432" s="88"/>
      <c r="B432" s="118"/>
      <c r="C432" s="88"/>
      <c r="D432" s="88"/>
      <c r="E432" s="88"/>
      <c r="F432" s="125"/>
    </row>
    <row r="433" spans="1:6" x14ac:dyDescent="0.3">
      <c r="A433" s="149" t="s">
        <v>28</v>
      </c>
      <c r="B433" s="149"/>
      <c r="C433" s="149"/>
      <c r="D433" s="149"/>
      <c r="E433" s="149"/>
      <c r="F433" s="125">
        <f>F424+F425+F426+F427+F428+F429+F430</f>
        <v>16.86</v>
      </c>
    </row>
    <row r="435" spans="1:6" x14ac:dyDescent="0.3">
      <c r="A435" s="88" t="s">
        <v>15</v>
      </c>
      <c r="B435" s="118" t="str">
        <f>'PLANILHA ORCA'!D69</f>
        <v>Eletroduto PVC Rígido de 3/4"</v>
      </c>
      <c r="C435" s="88" t="s">
        <v>281</v>
      </c>
      <c r="D435" s="88" t="s">
        <v>298</v>
      </c>
      <c r="E435" s="88" t="s">
        <v>299</v>
      </c>
      <c r="F435" s="125"/>
    </row>
    <row r="436" spans="1:6" x14ac:dyDescent="0.3">
      <c r="A436" t="s">
        <v>426</v>
      </c>
      <c r="B436" s="118" t="s">
        <v>187</v>
      </c>
      <c r="C436" s="88" t="s">
        <v>281</v>
      </c>
      <c r="D436">
        <v>1</v>
      </c>
      <c r="E436">
        <v>4.59</v>
      </c>
      <c r="F436" s="125">
        <f>E436*D436</f>
        <v>4.59</v>
      </c>
    </row>
    <row r="437" spans="1:6" ht="28.8" x14ac:dyDescent="0.3">
      <c r="A437" s="88">
        <v>280007</v>
      </c>
      <c r="B437" s="119" t="s">
        <v>401</v>
      </c>
      <c r="C437" s="88" t="s">
        <v>231</v>
      </c>
      <c r="D437" s="88">
        <v>0.1</v>
      </c>
      <c r="E437">
        <v>15.3</v>
      </c>
      <c r="F437" s="125">
        <f t="shared" ref="F437:F442" si="33">E437*D437</f>
        <v>1.5300000000000002</v>
      </c>
    </row>
    <row r="438" spans="1:6" ht="28.8" x14ac:dyDescent="0.3">
      <c r="A438" s="88">
        <v>280014</v>
      </c>
      <c r="B438" s="118" t="s">
        <v>425</v>
      </c>
      <c r="C438" s="88" t="s">
        <v>231</v>
      </c>
      <c r="D438" s="88">
        <v>0.2</v>
      </c>
      <c r="E438" s="88">
        <v>19.05</v>
      </c>
      <c r="F438" s="125">
        <f t="shared" si="33"/>
        <v>3.8100000000000005</v>
      </c>
    </row>
    <row r="439" spans="1:6" x14ac:dyDescent="0.3">
      <c r="A439" s="115"/>
      <c r="B439" s="121"/>
      <c r="C439" s="114"/>
      <c r="D439" s="88"/>
      <c r="E439" s="120"/>
      <c r="F439" s="125">
        <f t="shared" si="33"/>
        <v>0</v>
      </c>
    </row>
    <row r="440" spans="1:6" x14ac:dyDescent="0.3">
      <c r="A440" s="115"/>
      <c r="B440" s="121"/>
      <c r="C440" s="88"/>
      <c r="D440" s="88"/>
      <c r="E440" s="88"/>
      <c r="F440" s="125">
        <f t="shared" si="33"/>
        <v>0</v>
      </c>
    </row>
    <row r="441" spans="1:6" x14ac:dyDescent="0.3">
      <c r="A441" s="88"/>
      <c r="B441" s="121"/>
      <c r="C441" s="88"/>
      <c r="D441" s="88"/>
      <c r="E441" s="88"/>
      <c r="F441" s="125">
        <f t="shared" si="33"/>
        <v>0</v>
      </c>
    </row>
    <row r="442" spans="1:6" x14ac:dyDescent="0.3">
      <c r="A442" s="88"/>
      <c r="B442" s="117"/>
      <c r="C442" s="88"/>
      <c r="D442" s="88"/>
      <c r="E442" s="88"/>
      <c r="F442" s="125">
        <f t="shared" si="33"/>
        <v>0</v>
      </c>
    </row>
    <row r="443" spans="1:6" x14ac:dyDescent="0.3">
      <c r="A443" s="88"/>
      <c r="B443" s="119"/>
      <c r="C443" s="88"/>
      <c r="D443" s="88"/>
      <c r="E443" s="88"/>
      <c r="F443" s="125"/>
    </row>
    <row r="444" spans="1:6" x14ac:dyDescent="0.3">
      <c r="A444" s="88"/>
      <c r="B444" s="118"/>
      <c r="C444" s="88"/>
      <c r="D444" s="88"/>
      <c r="E444" s="88"/>
      <c r="F444" s="125"/>
    </row>
    <row r="445" spans="1:6" x14ac:dyDescent="0.3">
      <c r="A445" s="149" t="s">
        <v>28</v>
      </c>
      <c r="B445" s="149"/>
      <c r="C445" s="149"/>
      <c r="D445" s="149"/>
      <c r="E445" s="149"/>
      <c r="F445" s="125">
        <f>F436+F437+F438+F439+F440+F441+F442</f>
        <v>9.93</v>
      </c>
    </row>
    <row r="447" spans="1:6" x14ac:dyDescent="0.3">
      <c r="A447" s="88" t="s">
        <v>15</v>
      </c>
      <c r="B447" s="118" t="str">
        <f>'PLANILHA ORCA'!D70</f>
        <v>Tomada 2P+T 20A (s/fiaçao)</v>
      </c>
      <c r="C447" s="88" t="s">
        <v>274</v>
      </c>
      <c r="D447" s="88" t="s">
        <v>298</v>
      </c>
      <c r="E447" s="88" t="s">
        <v>299</v>
      </c>
      <c r="F447" s="125"/>
    </row>
    <row r="448" spans="1:6" x14ac:dyDescent="0.3">
      <c r="A448" t="s">
        <v>427</v>
      </c>
      <c r="B448" s="118" t="s">
        <v>90</v>
      </c>
      <c r="C448" s="88" t="s">
        <v>274</v>
      </c>
      <c r="D448">
        <v>1</v>
      </c>
      <c r="E448">
        <v>10.4</v>
      </c>
      <c r="F448" s="125">
        <f>E448*D448</f>
        <v>10.4</v>
      </c>
    </row>
    <row r="449" spans="1:6" ht="28.8" x14ac:dyDescent="0.3">
      <c r="A449" s="88">
        <v>280007</v>
      </c>
      <c r="B449" s="119" t="s">
        <v>401</v>
      </c>
      <c r="C449" s="88" t="s">
        <v>231</v>
      </c>
      <c r="D449" s="88">
        <v>0.37</v>
      </c>
      <c r="E449">
        <v>15.3</v>
      </c>
      <c r="F449" s="125">
        <f t="shared" ref="F449:F454" si="34">E449*D449</f>
        <v>5.6610000000000005</v>
      </c>
    </row>
    <row r="450" spans="1:6" ht="28.8" x14ac:dyDescent="0.3">
      <c r="A450" s="88">
        <v>280014</v>
      </c>
      <c r="B450" s="118" t="s">
        <v>425</v>
      </c>
      <c r="C450" s="88" t="s">
        <v>231</v>
      </c>
      <c r="D450" s="88">
        <v>0.37</v>
      </c>
      <c r="E450" s="88">
        <v>19.05</v>
      </c>
      <c r="F450" s="125">
        <f t="shared" si="34"/>
        <v>7.0484999999999998</v>
      </c>
    </row>
    <row r="451" spans="1:6" x14ac:dyDescent="0.3">
      <c r="A451" s="115"/>
      <c r="B451" s="121"/>
      <c r="C451" s="114"/>
      <c r="D451" s="88"/>
      <c r="E451" s="120"/>
      <c r="F451" s="125">
        <f t="shared" si="34"/>
        <v>0</v>
      </c>
    </row>
    <row r="452" spans="1:6" x14ac:dyDescent="0.3">
      <c r="A452" s="115"/>
      <c r="B452" s="121"/>
      <c r="C452" s="88"/>
      <c r="D452" s="88"/>
      <c r="E452" s="88"/>
      <c r="F452" s="125">
        <f t="shared" si="34"/>
        <v>0</v>
      </c>
    </row>
    <row r="453" spans="1:6" x14ac:dyDescent="0.3">
      <c r="A453" s="88"/>
      <c r="B453" s="121"/>
      <c r="C453" s="88"/>
      <c r="D453" s="88"/>
      <c r="E453" s="88"/>
      <c r="F453" s="125">
        <f t="shared" si="34"/>
        <v>0</v>
      </c>
    </row>
    <row r="454" spans="1:6" x14ac:dyDescent="0.3">
      <c r="A454" s="88"/>
      <c r="B454" s="117"/>
      <c r="C454" s="88"/>
      <c r="D454" s="88"/>
      <c r="E454" s="88"/>
      <c r="F454" s="125">
        <f t="shared" si="34"/>
        <v>0</v>
      </c>
    </row>
    <row r="455" spans="1:6" x14ac:dyDescent="0.3">
      <c r="A455" s="88"/>
      <c r="B455" s="119"/>
      <c r="C455" s="88"/>
      <c r="D455" s="88"/>
      <c r="E455" s="88"/>
      <c r="F455" s="125"/>
    </row>
    <row r="456" spans="1:6" x14ac:dyDescent="0.3">
      <c r="A456" s="88"/>
      <c r="B456" s="118"/>
      <c r="C456" s="88"/>
      <c r="D456" s="88"/>
      <c r="E456" s="88"/>
      <c r="F456" s="125"/>
    </row>
    <row r="457" spans="1:6" x14ac:dyDescent="0.3">
      <c r="A457" s="149" t="s">
        <v>28</v>
      </c>
      <c r="B457" s="149"/>
      <c r="C457" s="149"/>
      <c r="D457" s="149"/>
      <c r="E457" s="149"/>
      <c r="F457" s="125">
        <f>F448+F449+F450+F451+F452+F453+F454</f>
        <v>23.109500000000001</v>
      </c>
    </row>
    <row r="459" spans="1:6" x14ac:dyDescent="0.3">
      <c r="A459" s="88" t="s">
        <v>15</v>
      </c>
      <c r="B459" s="118" t="str">
        <f>'PLANILHA ORCA'!D71</f>
        <v>Holofote - 300W (Cônico) - FACHADA</v>
      </c>
      <c r="C459" s="88" t="s">
        <v>274</v>
      </c>
      <c r="D459" s="88" t="s">
        <v>298</v>
      </c>
      <c r="E459" s="88" t="s">
        <v>299</v>
      </c>
      <c r="F459" s="125"/>
    </row>
    <row r="460" spans="1:6" x14ac:dyDescent="0.3">
      <c r="A460" t="s">
        <v>428</v>
      </c>
      <c r="B460" s="118" t="s">
        <v>429</v>
      </c>
      <c r="C460" s="88" t="s">
        <v>274</v>
      </c>
      <c r="D460" s="88">
        <v>1</v>
      </c>
      <c r="E460">
        <v>166.5</v>
      </c>
      <c r="F460" s="125">
        <f>E460*D460</f>
        <v>166.5</v>
      </c>
    </row>
    <row r="461" spans="1:6" ht="28.8" x14ac:dyDescent="0.3">
      <c r="A461" s="88">
        <v>280007</v>
      </c>
      <c r="B461" s="119" t="s">
        <v>401</v>
      </c>
      <c r="C461" s="88" t="s">
        <v>231</v>
      </c>
      <c r="D461" s="88">
        <v>1</v>
      </c>
      <c r="E461">
        <v>15.3</v>
      </c>
      <c r="F461" s="125">
        <f t="shared" ref="F461:F466" si="35">E461*D461</f>
        <v>15.3</v>
      </c>
    </row>
    <row r="462" spans="1:6" ht="28.8" x14ac:dyDescent="0.3">
      <c r="A462" s="88">
        <v>280014</v>
      </c>
      <c r="B462" s="118" t="s">
        <v>425</v>
      </c>
      <c r="C462" s="88" t="s">
        <v>231</v>
      </c>
      <c r="D462" s="88">
        <v>2</v>
      </c>
      <c r="E462" s="88">
        <v>19.05</v>
      </c>
      <c r="F462" s="125">
        <f t="shared" si="35"/>
        <v>38.1</v>
      </c>
    </row>
    <row r="463" spans="1:6" x14ac:dyDescent="0.3">
      <c r="A463" s="115"/>
      <c r="B463" s="121"/>
      <c r="C463" s="114"/>
      <c r="D463" s="88"/>
      <c r="E463" s="120"/>
      <c r="F463" s="125">
        <f t="shared" si="35"/>
        <v>0</v>
      </c>
    </row>
    <row r="464" spans="1:6" x14ac:dyDescent="0.3">
      <c r="A464" s="115"/>
      <c r="B464" s="121"/>
      <c r="C464" s="88"/>
      <c r="D464" s="88"/>
      <c r="E464" s="88"/>
      <c r="F464" s="125">
        <f t="shared" si="35"/>
        <v>0</v>
      </c>
    </row>
    <row r="465" spans="1:6" x14ac:dyDescent="0.3">
      <c r="A465" s="88"/>
      <c r="B465" s="121"/>
      <c r="C465" s="88"/>
      <c r="D465" s="88"/>
      <c r="E465" s="88"/>
      <c r="F465" s="125">
        <f t="shared" si="35"/>
        <v>0</v>
      </c>
    </row>
    <row r="466" spans="1:6" x14ac:dyDescent="0.3">
      <c r="A466" s="88"/>
      <c r="B466" s="117"/>
      <c r="C466" s="88"/>
      <c r="D466" s="88"/>
      <c r="E466" s="88"/>
      <c r="F466" s="125">
        <f t="shared" si="35"/>
        <v>0</v>
      </c>
    </row>
    <row r="467" spans="1:6" x14ac:dyDescent="0.3">
      <c r="A467" s="88"/>
      <c r="B467" s="119"/>
      <c r="C467" s="88"/>
      <c r="D467" s="88"/>
      <c r="E467" s="88"/>
      <c r="F467" s="125"/>
    </row>
    <row r="468" spans="1:6" x14ac:dyDescent="0.3">
      <c r="A468" s="88"/>
      <c r="B468" s="118"/>
      <c r="C468" s="88"/>
      <c r="D468" s="88"/>
      <c r="E468" s="88"/>
      <c r="F468" s="125"/>
    </row>
    <row r="469" spans="1:6" x14ac:dyDescent="0.3">
      <c r="A469" s="149" t="s">
        <v>28</v>
      </c>
      <c r="B469" s="149"/>
      <c r="C469" s="149"/>
      <c r="D469" s="149"/>
      <c r="E469" s="149"/>
      <c r="F469" s="125">
        <f>F460+F461+F462+F463+F464+F465+F466</f>
        <v>219.9</v>
      </c>
    </row>
    <row r="471" spans="1:6" x14ac:dyDescent="0.3">
      <c r="A471" s="88" t="s">
        <v>15</v>
      </c>
      <c r="B471" s="118" t="str">
        <f>'PLANILHA ORCA'!D72</f>
        <v>Lâmpada vapor de merc. 400W</v>
      </c>
      <c r="C471" s="88" t="s">
        <v>274</v>
      </c>
      <c r="D471" s="88" t="s">
        <v>298</v>
      </c>
      <c r="E471" s="88" t="s">
        <v>299</v>
      </c>
      <c r="F471" s="125"/>
    </row>
    <row r="472" spans="1:6" x14ac:dyDescent="0.3">
      <c r="A472" t="s">
        <v>430</v>
      </c>
      <c r="B472" s="118" t="s">
        <v>154</v>
      </c>
      <c r="C472" s="88" t="s">
        <v>274</v>
      </c>
      <c r="D472" s="88">
        <v>1</v>
      </c>
      <c r="E472">
        <v>50.41</v>
      </c>
      <c r="F472" s="125">
        <f>E472*D472</f>
        <v>50.41</v>
      </c>
    </row>
    <row r="473" spans="1:6" ht="28.8" x14ac:dyDescent="0.3">
      <c r="A473" s="88">
        <v>280007</v>
      </c>
      <c r="B473" s="119" t="s">
        <v>413</v>
      </c>
      <c r="C473" s="88" t="s">
        <v>231</v>
      </c>
      <c r="D473" s="88">
        <v>0.03</v>
      </c>
      <c r="E473">
        <v>15.3</v>
      </c>
      <c r="F473" s="125">
        <f t="shared" ref="F473:F478" si="36">E473*D473</f>
        <v>0.45900000000000002</v>
      </c>
    </row>
    <row r="474" spans="1:6" ht="28.8" x14ac:dyDescent="0.3">
      <c r="A474" s="88">
        <v>280014</v>
      </c>
      <c r="B474" s="118" t="s">
        <v>402</v>
      </c>
      <c r="C474" s="88" t="s">
        <v>231</v>
      </c>
      <c r="D474" s="88">
        <v>0.06</v>
      </c>
      <c r="E474" s="88">
        <v>19.05</v>
      </c>
      <c r="F474" s="125">
        <f t="shared" si="36"/>
        <v>1.143</v>
      </c>
    </row>
    <row r="475" spans="1:6" x14ac:dyDescent="0.3">
      <c r="A475" s="115"/>
      <c r="B475" s="121"/>
      <c r="C475" s="114"/>
      <c r="D475" s="88"/>
      <c r="E475" s="120"/>
      <c r="F475" s="125">
        <f t="shared" si="36"/>
        <v>0</v>
      </c>
    </row>
    <row r="476" spans="1:6" x14ac:dyDescent="0.3">
      <c r="A476" s="115"/>
      <c r="B476" s="121"/>
      <c r="C476" s="88"/>
      <c r="D476" s="88"/>
      <c r="E476" s="88"/>
      <c r="F476" s="125">
        <f t="shared" si="36"/>
        <v>0</v>
      </c>
    </row>
    <row r="477" spans="1:6" x14ac:dyDescent="0.3">
      <c r="A477" s="88"/>
      <c r="B477" s="121"/>
      <c r="C477" s="88"/>
      <c r="D477" s="88"/>
      <c r="E477" s="88"/>
      <c r="F477" s="125">
        <f t="shared" si="36"/>
        <v>0</v>
      </c>
    </row>
    <row r="478" spans="1:6" x14ac:dyDescent="0.3">
      <c r="A478" s="88"/>
      <c r="B478" s="117"/>
      <c r="C478" s="88"/>
      <c r="D478" s="88"/>
      <c r="E478" s="88"/>
      <c r="F478" s="125">
        <f t="shared" si="36"/>
        <v>0</v>
      </c>
    </row>
    <row r="479" spans="1:6" x14ac:dyDescent="0.3">
      <c r="A479" s="88"/>
      <c r="B479" s="119"/>
      <c r="C479" s="88"/>
      <c r="D479" s="88"/>
      <c r="E479" s="88"/>
      <c r="F479" s="125"/>
    </row>
    <row r="480" spans="1:6" x14ac:dyDescent="0.3">
      <c r="A480" s="88"/>
      <c r="B480" s="118"/>
      <c r="C480" s="88"/>
      <c r="D480" s="88"/>
      <c r="E480" s="88"/>
      <c r="F480" s="125"/>
    </row>
    <row r="481" spans="1:6" x14ac:dyDescent="0.3">
      <c r="A481" s="149" t="s">
        <v>28</v>
      </c>
      <c r="B481" s="149"/>
      <c r="C481" s="149"/>
      <c r="D481" s="149"/>
      <c r="E481" s="149"/>
      <c r="F481" s="125">
        <f>F472+F473+F474+F475+F476+F477+F478</f>
        <v>52.012</v>
      </c>
    </row>
    <row r="483" spans="1:6" x14ac:dyDescent="0.3">
      <c r="A483" s="88" t="s">
        <v>15</v>
      </c>
      <c r="B483" s="118" t="str">
        <f>'PLANILHA ORCA'!D75</f>
        <v>Ponto de agua (incl. tubos e conexoes)</v>
      </c>
      <c r="C483" s="88" t="s">
        <v>274</v>
      </c>
      <c r="D483" s="88" t="s">
        <v>298</v>
      </c>
      <c r="E483" s="88" t="s">
        <v>299</v>
      </c>
      <c r="F483" s="125"/>
    </row>
    <row r="484" spans="1:6" x14ac:dyDescent="0.3">
      <c r="A484" t="s">
        <v>431</v>
      </c>
      <c r="B484" s="118" t="s">
        <v>437</v>
      </c>
      <c r="C484" s="88" t="s">
        <v>274</v>
      </c>
      <c r="D484" s="88">
        <v>0.75</v>
      </c>
      <c r="E484">
        <v>4.76</v>
      </c>
      <c r="F484" s="125">
        <f>E484*D484</f>
        <v>3.57</v>
      </c>
    </row>
    <row r="485" spans="1:6" x14ac:dyDescent="0.3">
      <c r="A485" s="88" t="s">
        <v>432</v>
      </c>
      <c r="B485" s="119" t="s">
        <v>438</v>
      </c>
      <c r="C485" s="88" t="s">
        <v>274</v>
      </c>
      <c r="D485" s="88">
        <v>0.75</v>
      </c>
      <c r="E485">
        <v>4.33</v>
      </c>
      <c r="F485" s="125">
        <f t="shared" ref="F485:F491" si="37">E485*D485</f>
        <v>3.2475000000000001</v>
      </c>
    </row>
    <row r="486" spans="1:6" x14ac:dyDescent="0.3">
      <c r="A486" s="88" t="s">
        <v>433</v>
      </c>
      <c r="B486" s="118" t="s">
        <v>439</v>
      </c>
      <c r="C486" s="88" t="s">
        <v>281</v>
      </c>
      <c r="D486" s="88">
        <v>9</v>
      </c>
      <c r="E486" s="88">
        <v>8.98</v>
      </c>
      <c r="F486" s="125">
        <f t="shared" si="37"/>
        <v>80.820000000000007</v>
      </c>
    </row>
    <row r="487" spans="1:6" x14ac:dyDescent="0.3">
      <c r="A487" s="115" t="s">
        <v>434</v>
      </c>
      <c r="B487" s="121" t="s">
        <v>440</v>
      </c>
      <c r="C487" s="114" t="s">
        <v>274</v>
      </c>
      <c r="D487" s="88">
        <v>1</v>
      </c>
      <c r="E487" s="120">
        <v>0.94</v>
      </c>
      <c r="F487" s="125">
        <f t="shared" si="37"/>
        <v>0.94</v>
      </c>
    </row>
    <row r="488" spans="1:6" x14ac:dyDescent="0.3">
      <c r="A488" s="115" t="s">
        <v>435</v>
      </c>
      <c r="B488" s="121" t="s">
        <v>441</v>
      </c>
      <c r="C488" s="88" t="s">
        <v>274</v>
      </c>
      <c r="D488" s="88">
        <v>2</v>
      </c>
      <c r="E488" s="88">
        <v>2.82</v>
      </c>
      <c r="F488" s="125">
        <f t="shared" si="37"/>
        <v>5.64</v>
      </c>
    </row>
    <row r="489" spans="1:6" x14ac:dyDescent="0.3">
      <c r="A489" s="88" t="s">
        <v>436</v>
      </c>
      <c r="B489" s="121" t="s">
        <v>442</v>
      </c>
      <c r="C489" s="88" t="s">
        <v>281</v>
      </c>
      <c r="D489" s="88">
        <v>3</v>
      </c>
      <c r="E489" s="88">
        <v>37.29</v>
      </c>
      <c r="F489" s="125">
        <f t="shared" si="37"/>
        <v>111.87</v>
      </c>
    </row>
    <row r="490" spans="1:6" ht="28.8" x14ac:dyDescent="0.3">
      <c r="A490" s="88">
        <v>280008</v>
      </c>
      <c r="B490" s="117" t="s">
        <v>443</v>
      </c>
      <c r="C490" s="88" t="s">
        <v>231</v>
      </c>
      <c r="D490" s="88">
        <v>8</v>
      </c>
      <c r="E490" s="88">
        <v>14.71</v>
      </c>
      <c r="F490" s="125">
        <f t="shared" si="37"/>
        <v>117.68</v>
      </c>
    </row>
    <row r="491" spans="1:6" ht="28.8" x14ac:dyDescent="0.3">
      <c r="A491" s="88">
        <v>280016</v>
      </c>
      <c r="B491" s="119" t="s">
        <v>444</v>
      </c>
      <c r="C491" s="88" t="s">
        <v>231</v>
      </c>
      <c r="D491" s="88">
        <v>6</v>
      </c>
      <c r="E491" s="88">
        <v>18.420000000000002</v>
      </c>
      <c r="F491" s="125">
        <f t="shared" si="37"/>
        <v>110.52000000000001</v>
      </c>
    </row>
    <row r="492" spans="1:6" x14ac:dyDescent="0.3">
      <c r="A492" s="88"/>
      <c r="B492" s="118"/>
      <c r="C492" s="88"/>
      <c r="D492" s="88"/>
      <c r="E492" s="88"/>
      <c r="F492" s="125"/>
    </row>
    <row r="493" spans="1:6" x14ac:dyDescent="0.3">
      <c r="A493" s="149" t="s">
        <v>28</v>
      </c>
      <c r="B493" s="149"/>
      <c r="C493" s="149"/>
      <c r="D493" s="149"/>
      <c r="E493" s="149"/>
      <c r="F493" s="125">
        <f>F484+F485+F486+F487+F488+F489+F490+F491</f>
        <v>434.28750000000002</v>
      </c>
    </row>
    <row r="495" spans="1:6" ht="28.8" x14ac:dyDescent="0.3">
      <c r="A495" s="88" t="s">
        <v>15</v>
      </c>
      <c r="B495" s="118" t="str">
        <f>'PLANILHA ORCA'!D76</f>
        <v>Ponto de esgoto (incl. tubos, conexoes,cx. e ralos)</v>
      </c>
      <c r="C495" s="88" t="s">
        <v>274</v>
      </c>
      <c r="D495" s="88" t="s">
        <v>298</v>
      </c>
      <c r="E495" s="88" t="s">
        <v>299</v>
      </c>
      <c r="F495" s="125"/>
    </row>
    <row r="496" spans="1:6" ht="28.8" x14ac:dyDescent="0.3">
      <c r="A496" t="s">
        <v>445</v>
      </c>
      <c r="B496" s="118" t="s">
        <v>453</v>
      </c>
      <c r="C496" s="88" t="s">
        <v>274</v>
      </c>
      <c r="D496" s="88">
        <v>0.5</v>
      </c>
      <c r="E496">
        <v>4</v>
      </c>
      <c r="F496" s="125">
        <f>E496*D496</f>
        <v>2</v>
      </c>
    </row>
    <row r="497" spans="1:6" x14ac:dyDescent="0.3">
      <c r="A497" s="88" t="s">
        <v>446</v>
      </c>
      <c r="B497" s="119" t="s">
        <v>454</v>
      </c>
      <c r="C497" s="88" t="s">
        <v>274</v>
      </c>
      <c r="D497" s="88">
        <v>0.5</v>
      </c>
      <c r="E497">
        <v>22.32</v>
      </c>
      <c r="F497" s="125">
        <f t="shared" ref="F497:F505" si="38">E497*D497</f>
        <v>11.16</v>
      </c>
    </row>
    <row r="498" spans="1:6" x14ac:dyDescent="0.3">
      <c r="A498" s="88" t="s">
        <v>447</v>
      </c>
      <c r="B498" s="118" t="s">
        <v>455</v>
      </c>
      <c r="C498" s="88" t="s">
        <v>281</v>
      </c>
      <c r="D498" s="88">
        <v>4</v>
      </c>
      <c r="E498" s="118">
        <v>7.13</v>
      </c>
      <c r="F498" s="125">
        <f>E498*D498</f>
        <v>28.52</v>
      </c>
    </row>
    <row r="499" spans="1:6" x14ac:dyDescent="0.3">
      <c r="A499" s="115" t="s">
        <v>448</v>
      </c>
      <c r="B499" s="121" t="s">
        <v>456</v>
      </c>
      <c r="C499" s="114" t="s">
        <v>274</v>
      </c>
      <c r="D499" s="88">
        <v>0.25</v>
      </c>
      <c r="E499" s="120">
        <v>12.12</v>
      </c>
      <c r="F499" s="125">
        <f t="shared" si="38"/>
        <v>3.03</v>
      </c>
    </row>
    <row r="500" spans="1:6" ht="28.8" x14ac:dyDescent="0.3">
      <c r="A500" s="115" t="s">
        <v>449</v>
      </c>
      <c r="B500" s="121" t="s">
        <v>457</v>
      </c>
      <c r="C500" s="88" t="s">
        <v>274</v>
      </c>
      <c r="D500" s="88">
        <v>0.25</v>
      </c>
      <c r="E500" s="88">
        <v>15.59</v>
      </c>
      <c r="F500" s="125">
        <f t="shared" si="38"/>
        <v>3.8975</v>
      </c>
    </row>
    <row r="501" spans="1:6" x14ac:dyDescent="0.3">
      <c r="A501" s="88" t="s">
        <v>450</v>
      </c>
      <c r="B501" s="118" t="s">
        <v>458</v>
      </c>
      <c r="C501" s="88" t="s">
        <v>281</v>
      </c>
      <c r="D501" s="88">
        <v>1.5</v>
      </c>
      <c r="E501" s="88">
        <v>11.64</v>
      </c>
      <c r="F501" s="125">
        <f t="shared" si="38"/>
        <v>17.46</v>
      </c>
    </row>
    <row r="502" spans="1:6" x14ac:dyDescent="0.3">
      <c r="A502" s="88" t="s">
        <v>451</v>
      </c>
      <c r="B502" s="118" t="s">
        <v>459</v>
      </c>
      <c r="C502" s="88" t="s">
        <v>274</v>
      </c>
      <c r="D502" s="88">
        <v>0.25</v>
      </c>
      <c r="E502" s="88">
        <v>11.4</v>
      </c>
      <c r="F502" s="125">
        <f t="shared" si="38"/>
        <v>2.85</v>
      </c>
    </row>
    <row r="503" spans="1:6" ht="28.8" x14ac:dyDescent="0.3">
      <c r="A503" s="88" t="s">
        <v>452</v>
      </c>
      <c r="B503" s="122" t="s">
        <v>460</v>
      </c>
      <c r="C503" s="88" t="s">
        <v>274</v>
      </c>
      <c r="D503" s="88">
        <v>0.25</v>
      </c>
      <c r="E503" s="88">
        <v>15.37</v>
      </c>
      <c r="F503" s="125">
        <f t="shared" si="38"/>
        <v>3.8424999999999998</v>
      </c>
    </row>
    <row r="504" spans="1:6" ht="28.8" x14ac:dyDescent="0.3">
      <c r="A504" s="88">
        <v>280008</v>
      </c>
      <c r="B504" s="122" t="s">
        <v>443</v>
      </c>
      <c r="C504" s="88" t="s">
        <v>231</v>
      </c>
      <c r="D504" s="88">
        <v>8</v>
      </c>
      <c r="E504" s="88">
        <v>14.71</v>
      </c>
      <c r="F504" s="125">
        <f t="shared" si="38"/>
        <v>117.68</v>
      </c>
    </row>
    <row r="505" spans="1:6" ht="28.8" x14ac:dyDescent="0.3">
      <c r="A505" s="88">
        <v>280016</v>
      </c>
      <c r="B505" s="122" t="s">
        <v>461</v>
      </c>
      <c r="C505" s="88" t="s">
        <v>231</v>
      </c>
      <c r="D505" s="88">
        <v>8</v>
      </c>
      <c r="E505" s="88">
        <v>18.420000000000002</v>
      </c>
      <c r="F505" s="125">
        <f t="shared" si="38"/>
        <v>147.36000000000001</v>
      </c>
    </row>
    <row r="506" spans="1:6" x14ac:dyDescent="0.3">
      <c r="A506" s="88"/>
      <c r="B506" s="122"/>
      <c r="C506" s="88"/>
      <c r="D506" s="88"/>
      <c r="E506" s="88"/>
      <c r="F506" s="125"/>
    </row>
    <row r="507" spans="1:6" x14ac:dyDescent="0.3">
      <c r="A507" s="88"/>
      <c r="B507" s="118"/>
      <c r="C507" s="88"/>
      <c r="D507" s="88"/>
      <c r="E507" s="88"/>
      <c r="F507" s="125"/>
    </row>
    <row r="508" spans="1:6" x14ac:dyDescent="0.3">
      <c r="A508" s="149" t="s">
        <v>28</v>
      </c>
      <c r="B508" s="149"/>
      <c r="C508" s="149"/>
      <c r="D508" s="149"/>
      <c r="E508" s="149"/>
      <c r="F508" s="125">
        <f>F496+F497+F498+F499+F500+F501+F502+F503+F504+F505</f>
        <v>337.8</v>
      </c>
    </row>
    <row r="510" spans="1:6" x14ac:dyDescent="0.3">
      <c r="A510" s="88" t="s">
        <v>15</v>
      </c>
      <c r="B510" s="118" t="str">
        <f>'PLANILHA ORCA'!D77</f>
        <v>Caixa de inspeção em PVC d=300mm</v>
      </c>
      <c r="C510" s="88" t="s">
        <v>274</v>
      </c>
      <c r="D510" s="88" t="s">
        <v>298</v>
      </c>
      <c r="E510" s="88" t="s">
        <v>299</v>
      </c>
      <c r="F510" s="125"/>
    </row>
    <row r="511" spans="1:6" x14ac:dyDescent="0.3">
      <c r="A511" t="s">
        <v>462</v>
      </c>
      <c r="B511" s="118" t="s">
        <v>95</v>
      </c>
      <c r="C511" s="88" t="s">
        <v>274</v>
      </c>
      <c r="D511" s="88">
        <v>1</v>
      </c>
      <c r="E511">
        <v>207.7</v>
      </c>
      <c r="F511" s="125">
        <f>E511*D511</f>
        <v>207.7</v>
      </c>
    </row>
    <row r="512" spans="1:6" ht="28.8" x14ac:dyDescent="0.3">
      <c r="A512" s="88">
        <v>280008</v>
      </c>
      <c r="B512" s="119" t="s">
        <v>443</v>
      </c>
      <c r="C512" s="88" t="s">
        <v>231</v>
      </c>
      <c r="D512" s="88">
        <v>0.4</v>
      </c>
      <c r="E512">
        <v>14.71</v>
      </c>
      <c r="F512" s="125">
        <f t="shared" ref="F512:F517" si="39">E512*D512</f>
        <v>5.8840000000000003</v>
      </c>
    </row>
    <row r="513" spans="1:6" ht="28.8" x14ac:dyDescent="0.3">
      <c r="A513" s="88">
        <v>280016</v>
      </c>
      <c r="B513" s="118" t="s">
        <v>461</v>
      </c>
      <c r="C513" s="88" t="s">
        <v>231</v>
      </c>
      <c r="D513" s="88">
        <v>0.4</v>
      </c>
      <c r="E513" s="88">
        <v>18.420000000000002</v>
      </c>
      <c r="F513" s="125">
        <f t="shared" si="39"/>
        <v>7.3680000000000012</v>
      </c>
    </row>
    <row r="514" spans="1:6" x14ac:dyDescent="0.3">
      <c r="A514" s="115"/>
      <c r="B514" s="121"/>
      <c r="C514" s="114"/>
      <c r="D514" s="88"/>
      <c r="E514" s="120"/>
      <c r="F514" s="125">
        <f t="shared" si="39"/>
        <v>0</v>
      </c>
    </row>
    <row r="515" spans="1:6" x14ac:dyDescent="0.3">
      <c r="A515" s="115"/>
      <c r="B515" s="121"/>
      <c r="C515" s="88"/>
      <c r="D515" s="88"/>
      <c r="E515" s="88"/>
      <c r="F515" s="125">
        <f t="shared" si="39"/>
        <v>0</v>
      </c>
    </row>
    <row r="516" spans="1:6" x14ac:dyDescent="0.3">
      <c r="A516" s="88"/>
      <c r="B516" s="121"/>
      <c r="C516" s="88"/>
      <c r="D516" s="88"/>
      <c r="E516" s="88"/>
      <c r="F516" s="125">
        <f t="shared" si="39"/>
        <v>0</v>
      </c>
    </row>
    <row r="517" spans="1:6" x14ac:dyDescent="0.3">
      <c r="A517" s="88"/>
      <c r="B517" s="117"/>
      <c r="C517" s="88"/>
      <c r="D517" s="88"/>
      <c r="E517" s="88"/>
      <c r="F517" s="125">
        <f t="shared" si="39"/>
        <v>0</v>
      </c>
    </row>
    <row r="518" spans="1:6" x14ac:dyDescent="0.3">
      <c r="A518" s="88"/>
      <c r="B518" s="119"/>
      <c r="C518" s="88"/>
      <c r="D518" s="88"/>
      <c r="E518" s="88"/>
      <c r="F518" s="125"/>
    </row>
    <row r="519" spans="1:6" x14ac:dyDescent="0.3">
      <c r="A519" s="88"/>
      <c r="B519" s="118"/>
      <c r="C519" s="88"/>
      <c r="D519" s="88"/>
      <c r="E519" s="88"/>
      <c r="F519" s="125"/>
    </row>
    <row r="520" spans="1:6" x14ac:dyDescent="0.3">
      <c r="A520" s="149" t="s">
        <v>28</v>
      </c>
      <c r="B520" s="149"/>
      <c r="C520" s="149"/>
      <c r="D520" s="149"/>
      <c r="E520" s="149"/>
      <c r="F520" s="125">
        <f>F511+F512+F513+F514+F515+F516+F517</f>
        <v>220.952</v>
      </c>
    </row>
    <row r="522" spans="1:6" ht="28.8" x14ac:dyDescent="0.3">
      <c r="A522" s="88" t="s">
        <v>15</v>
      </c>
      <c r="B522" s="118" t="str">
        <f>'PLANILHA ORCA'!D78</f>
        <v>Bacia sifonada c/cx. descarga acoplada c/ assento</v>
      </c>
      <c r="C522" s="88" t="s">
        <v>274</v>
      </c>
      <c r="D522" s="88" t="s">
        <v>298</v>
      </c>
      <c r="E522" s="88" t="s">
        <v>299</v>
      </c>
      <c r="F522" s="125"/>
    </row>
    <row r="523" spans="1:6" x14ac:dyDescent="0.3">
      <c r="A523" t="s">
        <v>463</v>
      </c>
      <c r="B523" s="118" t="s">
        <v>471</v>
      </c>
      <c r="C523" s="88" t="s">
        <v>311</v>
      </c>
      <c r="D523" s="88">
        <v>2.9999999999999997E-4</v>
      </c>
      <c r="E523">
        <v>49.9</v>
      </c>
      <c r="F523" s="125">
        <f>E523*D523</f>
        <v>1.4969999999999999E-2</v>
      </c>
    </row>
    <row r="524" spans="1:6" x14ac:dyDescent="0.3">
      <c r="A524" s="88" t="s">
        <v>464</v>
      </c>
      <c r="B524" s="119" t="s">
        <v>472</v>
      </c>
      <c r="C524" s="88" t="s">
        <v>274</v>
      </c>
      <c r="D524" s="88">
        <v>1</v>
      </c>
      <c r="E524">
        <v>37.07</v>
      </c>
      <c r="F524" s="125">
        <f t="shared" ref="F524" si="40">E524*D524</f>
        <v>37.07</v>
      </c>
    </row>
    <row r="525" spans="1:6" x14ac:dyDescent="0.3">
      <c r="A525" s="88" t="s">
        <v>465</v>
      </c>
      <c r="B525" s="118" t="s">
        <v>473</v>
      </c>
      <c r="C525" s="88" t="s">
        <v>274</v>
      </c>
      <c r="D525" s="88">
        <v>1</v>
      </c>
      <c r="E525" s="118">
        <v>2.8</v>
      </c>
      <c r="F525" s="125">
        <f>E525*D525</f>
        <v>2.8</v>
      </c>
    </row>
    <row r="526" spans="1:6" x14ac:dyDescent="0.3">
      <c r="A526" s="115" t="s">
        <v>466</v>
      </c>
      <c r="B526" s="121" t="s">
        <v>474</v>
      </c>
      <c r="C526" s="88" t="s">
        <v>274</v>
      </c>
      <c r="D526" s="88">
        <v>1</v>
      </c>
      <c r="E526" s="120">
        <v>1.4</v>
      </c>
      <c r="F526" s="125">
        <f t="shared" ref="F526:F532" si="41">E526*D526</f>
        <v>1.4</v>
      </c>
    </row>
    <row r="527" spans="1:6" x14ac:dyDescent="0.3">
      <c r="A527" s="115" t="s">
        <v>467</v>
      </c>
      <c r="B527" s="121" t="s">
        <v>475</v>
      </c>
      <c r="C527" s="88" t="s">
        <v>274</v>
      </c>
      <c r="D527" s="88">
        <v>1</v>
      </c>
      <c r="E527" s="88">
        <v>32</v>
      </c>
      <c r="F527" s="125">
        <f t="shared" si="41"/>
        <v>32</v>
      </c>
    </row>
    <row r="528" spans="1:6" x14ac:dyDescent="0.3">
      <c r="A528" s="88" t="s">
        <v>468</v>
      </c>
      <c r="B528" s="118" t="s">
        <v>476</v>
      </c>
      <c r="C528" s="88" t="s">
        <v>479</v>
      </c>
      <c r="D528" s="88">
        <v>8.9999999999999993E-3</v>
      </c>
      <c r="E528" s="88">
        <v>9</v>
      </c>
      <c r="F528" s="125">
        <f t="shared" si="41"/>
        <v>8.0999999999999989E-2</v>
      </c>
    </row>
    <row r="529" spans="1:6" x14ac:dyDescent="0.3">
      <c r="A529" s="88" t="s">
        <v>469</v>
      </c>
      <c r="B529" s="118" t="s">
        <v>477</v>
      </c>
      <c r="C529" s="88" t="s">
        <v>274</v>
      </c>
      <c r="D529" s="88">
        <v>1</v>
      </c>
      <c r="E529" s="88">
        <v>275</v>
      </c>
      <c r="F529" s="125">
        <f t="shared" si="41"/>
        <v>275</v>
      </c>
    </row>
    <row r="530" spans="1:6" x14ac:dyDescent="0.3">
      <c r="A530" s="88" t="s">
        <v>470</v>
      </c>
      <c r="B530" t="s">
        <v>478</v>
      </c>
      <c r="C530" s="88" t="s">
        <v>274</v>
      </c>
      <c r="D530" s="88">
        <v>2</v>
      </c>
      <c r="E530" s="88">
        <v>3.77</v>
      </c>
      <c r="F530" s="125">
        <f t="shared" si="41"/>
        <v>7.54</v>
      </c>
    </row>
    <row r="531" spans="1:6" ht="28.8" x14ac:dyDescent="0.3">
      <c r="A531" s="88">
        <v>280008</v>
      </c>
      <c r="B531" s="122" t="s">
        <v>443</v>
      </c>
      <c r="C531" s="88" t="s">
        <v>231</v>
      </c>
      <c r="D531" s="88">
        <v>4.2</v>
      </c>
      <c r="E531" s="88">
        <v>14.71</v>
      </c>
      <c r="F531" s="125">
        <f t="shared" si="41"/>
        <v>61.782000000000004</v>
      </c>
    </row>
    <row r="532" spans="1:6" ht="28.8" x14ac:dyDescent="0.3">
      <c r="A532" s="88">
        <v>280016</v>
      </c>
      <c r="B532" s="122" t="s">
        <v>444</v>
      </c>
      <c r="C532" s="88" t="s">
        <v>231</v>
      </c>
      <c r="D532" s="88">
        <v>4.2</v>
      </c>
      <c r="E532" s="88">
        <v>18.420000000000002</v>
      </c>
      <c r="F532" s="125">
        <f t="shared" si="41"/>
        <v>77.364000000000004</v>
      </c>
    </row>
    <row r="533" spans="1:6" x14ac:dyDescent="0.3">
      <c r="A533" s="88"/>
      <c r="B533" s="122"/>
      <c r="C533" s="88"/>
      <c r="D533" s="88"/>
      <c r="E533" s="88"/>
      <c r="F533" s="125"/>
    </row>
    <row r="534" spans="1:6" x14ac:dyDescent="0.3">
      <c r="A534" s="88"/>
      <c r="B534" s="118"/>
      <c r="C534" s="88"/>
      <c r="D534" s="88"/>
      <c r="E534" s="88"/>
      <c r="F534" s="125"/>
    </row>
    <row r="535" spans="1:6" x14ac:dyDescent="0.3">
      <c r="A535" s="149" t="s">
        <v>28</v>
      </c>
      <c r="B535" s="149"/>
      <c r="C535" s="149"/>
      <c r="D535" s="149"/>
      <c r="E535" s="149"/>
      <c r="F535" s="125">
        <f>F523+F524+F525+F526+F527+F528+F529+F530+F531+F532</f>
        <v>495.05196999999998</v>
      </c>
    </row>
    <row r="537" spans="1:6" ht="28.8" x14ac:dyDescent="0.3">
      <c r="A537" s="88" t="s">
        <v>15</v>
      </c>
      <c r="B537" s="118" t="str">
        <f>'PLANILHA ORCA'!D79</f>
        <v>Lavatorio de louça s/col.c/torn.,sifao e valv.</v>
      </c>
      <c r="C537" s="88" t="s">
        <v>274</v>
      </c>
      <c r="D537" s="88" t="s">
        <v>298</v>
      </c>
      <c r="E537" s="88" t="s">
        <v>299</v>
      </c>
      <c r="F537" s="125"/>
    </row>
    <row r="538" spans="1:6" x14ac:dyDescent="0.3">
      <c r="A538" t="s">
        <v>480</v>
      </c>
      <c r="B538" s="118" t="s">
        <v>487</v>
      </c>
      <c r="C538" s="88" t="s">
        <v>274</v>
      </c>
      <c r="D538" s="88">
        <v>1</v>
      </c>
      <c r="E538">
        <v>132</v>
      </c>
      <c r="F538" s="125">
        <f>E538*D538</f>
        <v>132</v>
      </c>
    </row>
    <row r="539" spans="1:6" x14ac:dyDescent="0.3">
      <c r="A539" s="88" t="s">
        <v>481</v>
      </c>
      <c r="B539" s="119" t="s">
        <v>478</v>
      </c>
      <c r="C539" s="88" t="s">
        <v>274</v>
      </c>
      <c r="D539" s="88">
        <v>2</v>
      </c>
      <c r="E539">
        <v>3.77</v>
      </c>
      <c r="F539" s="125">
        <f t="shared" ref="F539" si="42">E539*D539</f>
        <v>7.54</v>
      </c>
    </row>
    <row r="540" spans="1:6" x14ac:dyDescent="0.3">
      <c r="A540" s="88" t="s">
        <v>482</v>
      </c>
      <c r="B540" s="118" t="s">
        <v>488</v>
      </c>
      <c r="C540" s="88" t="s">
        <v>274</v>
      </c>
      <c r="D540" s="88">
        <v>1</v>
      </c>
      <c r="E540" s="118">
        <v>75.040000000000006</v>
      </c>
      <c r="F540" s="125">
        <f>E540*D540</f>
        <v>75.040000000000006</v>
      </c>
    </row>
    <row r="541" spans="1:6" x14ac:dyDescent="0.3">
      <c r="A541" s="115" t="s">
        <v>483</v>
      </c>
      <c r="B541" s="121" t="s">
        <v>489</v>
      </c>
      <c r="C541" s="88" t="s">
        <v>274</v>
      </c>
      <c r="D541" s="88">
        <v>1</v>
      </c>
      <c r="E541" s="120">
        <v>4.7</v>
      </c>
      <c r="F541" s="125">
        <f t="shared" ref="F541:F547" si="43">E541*D541</f>
        <v>4.7</v>
      </c>
    </row>
    <row r="542" spans="1:6" ht="28.8" x14ac:dyDescent="0.3">
      <c r="A542" s="115" t="s">
        <v>484</v>
      </c>
      <c r="B542" s="121" t="s">
        <v>490</v>
      </c>
      <c r="C542" s="88" t="s">
        <v>274</v>
      </c>
      <c r="D542" s="88">
        <v>1</v>
      </c>
      <c r="E542" s="88">
        <v>83.5</v>
      </c>
      <c r="F542" s="125">
        <f t="shared" si="43"/>
        <v>83.5</v>
      </c>
    </row>
    <row r="543" spans="1:6" x14ac:dyDescent="0.3">
      <c r="A543" s="88" t="s">
        <v>485</v>
      </c>
      <c r="B543" s="118" t="s">
        <v>491</v>
      </c>
      <c r="C543" s="88" t="s">
        <v>274</v>
      </c>
      <c r="D543" s="88">
        <v>1</v>
      </c>
      <c r="E543" s="88">
        <v>32.56</v>
      </c>
      <c r="F543" s="125">
        <f t="shared" si="43"/>
        <v>32.56</v>
      </c>
    </row>
    <row r="544" spans="1:6" x14ac:dyDescent="0.3">
      <c r="A544" s="88" t="s">
        <v>486</v>
      </c>
      <c r="B544" s="118" t="s">
        <v>492</v>
      </c>
      <c r="C544" s="88" t="s">
        <v>281</v>
      </c>
      <c r="D544" s="88">
        <v>2.88</v>
      </c>
      <c r="E544" s="88">
        <v>0.21</v>
      </c>
      <c r="F544" s="125">
        <f t="shared" si="43"/>
        <v>0.6048</v>
      </c>
    </row>
    <row r="545" spans="1:6" ht="28.8" x14ac:dyDescent="0.3">
      <c r="A545" s="88">
        <v>280008</v>
      </c>
      <c r="B545" s="123" t="s">
        <v>443</v>
      </c>
      <c r="C545" s="88" t="s">
        <v>231</v>
      </c>
      <c r="D545" s="88">
        <v>2.75</v>
      </c>
      <c r="E545" s="88">
        <v>14.71</v>
      </c>
      <c r="F545" s="125">
        <f t="shared" si="43"/>
        <v>40.452500000000001</v>
      </c>
    </row>
    <row r="546" spans="1:6" ht="28.8" x14ac:dyDescent="0.3">
      <c r="A546" s="88">
        <v>280016</v>
      </c>
      <c r="B546" s="122" t="s">
        <v>444</v>
      </c>
      <c r="C546" s="88" t="s">
        <v>231</v>
      </c>
      <c r="D546" s="88">
        <v>2.75</v>
      </c>
      <c r="E546" s="88">
        <v>18.420000000000002</v>
      </c>
      <c r="F546" s="125">
        <f t="shared" si="43"/>
        <v>50.655000000000001</v>
      </c>
    </row>
    <row r="547" spans="1:6" x14ac:dyDescent="0.3">
      <c r="A547" s="88"/>
      <c r="B547" s="122"/>
      <c r="C547" s="88"/>
      <c r="D547" s="88"/>
      <c r="E547" s="88"/>
      <c r="F547" s="125">
        <f t="shared" si="43"/>
        <v>0</v>
      </c>
    </row>
    <row r="548" spans="1:6" x14ac:dyDescent="0.3">
      <c r="A548" s="88"/>
      <c r="B548" s="122"/>
      <c r="C548" s="88"/>
      <c r="D548" s="88"/>
      <c r="E548" s="88"/>
      <c r="F548" s="125"/>
    </row>
    <row r="549" spans="1:6" x14ac:dyDescent="0.3">
      <c r="A549" s="88"/>
      <c r="B549" s="118"/>
      <c r="C549" s="88"/>
      <c r="D549" s="88"/>
      <c r="E549" s="88"/>
      <c r="F549" s="125"/>
    </row>
    <row r="550" spans="1:6" x14ac:dyDescent="0.3">
      <c r="A550" s="149" t="s">
        <v>28</v>
      </c>
      <c r="B550" s="149"/>
      <c r="C550" s="149"/>
      <c r="D550" s="149"/>
      <c r="E550" s="149"/>
      <c r="F550" s="125">
        <f>F538+F539+F540+F541+F542+F543+F544+F545+F546+F547</f>
        <v>427.05229999999995</v>
      </c>
    </row>
    <row r="552" spans="1:6" x14ac:dyDescent="0.3">
      <c r="A552" s="88" t="s">
        <v>15</v>
      </c>
      <c r="B552" s="118" t="str">
        <f>'PLANILHA ORCA'!D80</f>
        <v>Torneira plastica de 1/2"</v>
      </c>
      <c r="C552" s="88" t="s">
        <v>274</v>
      </c>
      <c r="D552" s="88" t="s">
        <v>298</v>
      </c>
      <c r="E552" s="88" t="s">
        <v>299</v>
      </c>
      <c r="F552" s="125"/>
    </row>
    <row r="553" spans="1:6" x14ac:dyDescent="0.3">
      <c r="A553" t="s">
        <v>493</v>
      </c>
      <c r="B553" s="118" t="s">
        <v>492</v>
      </c>
      <c r="C553" s="88" t="s">
        <v>281</v>
      </c>
      <c r="D553" s="88">
        <v>0.56000000000000005</v>
      </c>
      <c r="E553">
        <v>0.21</v>
      </c>
      <c r="F553" s="125">
        <f>E553*D553</f>
        <v>0.11760000000000001</v>
      </c>
    </row>
    <row r="554" spans="1:6" x14ac:dyDescent="0.3">
      <c r="A554" s="88" t="s">
        <v>494</v>
      </c>
      <c r="B554" s="119" t="s">
        <v>495</v>
      </c>
      <c r="C554" s="88" t="s">
        <v>274</v>
      </c>
      <c r="D554" s="88">
        <v>1</v>
      </c>
      <c r="E554">
        <v>25.66</v>
      </c>
      <c r="F554" s="125">
        <f t="shared" ref="F554:F559" si="44">E554*D554</f>
        <v>25.66</v>
      </c>
    </row>
    <row r="555" spans="1:6" ht="28.8" x14ac:dyDescent="0.3">
      <c r="A555" s="88">
        <v>280008</v>
      </c>
      <c r="B555" s="118" t="s">
        <v>496</v>
      </c>
      <c r="C555" s="88" t="s">
        <v>231</v>
      </c>
      <c r="D555" s="88">
        <v>0.5</v>
      </c>
      <c r="E555" s="88">
        <v>14.71</v>
      </c>
      <c r="F555" s="125">
        <f t="shared" si="44"/>
        <v>7.3550000000000004</v>
      </c>
    </row>
    <row r="556" spans="1:6" ht="28.8" x14ac:dyDescent="0.3">
      <c r="A556">
        <v>280016</v>
      </c>
      <c r="B556" s="121" t="s">
        <v>444</v>
      </c>
      <c r="C556" s="114" t="s">
        <v>231</v>
      </c>
      <c r="D556" s="88">
        <v>0.5</v>
      </c>
      <c r="E556" s="120">
        <v>18.420000000000002</v>
      </c>
      <c r="F556" s="125">
        <f t="shared" si="44"/>
        <v>9.2100000000000009</v>
      </c>
    </row>
    <row r="557" spans="1:6" x14ac:dyDescent="0.3">
      <c r="A557" s="115"/>
      <c r="B557" s="121"/>
      <c r="C557" s="88"/>
      <c r="D557" s="88"/>
      <c r="E557" s="88"/>
      <c r="F557" s="125">
        <f t="shared" si="44"/>
        <v>0</v>
      </c>
    </row>
    <row r="558" spans="1:6" x14ac:dyDescent="0.3">
      <c r="A558" s="88"/>
      <c r="B558" s="121"/>
      <c r="C558" s="88"/>
      <c r="D558" s="88"/>
      <c r="E558" s="88"/>
      <c r="F558" s="125">
        <f t="shared" si="44"/>
        <v>0</v>
      </c>
    </row>
    <row r="559" spans="1:6" x14ac:dyDescent="0.3">
      <c r="A559" s="88"/>
      <c r="B559" s="117"/>
      <c r="C559" s="88"/>
      <c r="D559" s="88"/>
      <c r="E559" s="88"/>
      <c r="F559" s="125">
        <f t="shared" si="44"/>
        <v>0</v>
      </c>
    </row>
    <row r="560" spans="1:6" x14ac:dyDescent="0.3">
      <c r="A560" s="88"/>
      <c r="B560" s="119"/>
      <c r="C560" s="88"/>
      <c r="D560" s="88"/>
      <c r="E560" s="88"/>
      <c r="F560" s="125"/>
    </row>
    <row r="561" spans="1:6" x14ac:dyDescent="0.3">
      <c r="A561" s="88"/>
      <c r="B561" s="118"/>
      <c r="C561" s="88"/>
      <c r="D561" s="88"/>
      <c r="E561" s="88"/>
      <c r="F561" s="125"/>
    </row>
    <row r="562" spans="1:6" x14ac:dyDescent="0.3">
      <c r="A562" s="149" t="s">
        <v>28</v>
      </c>
      <c r="B562" s="149"/>
      <c r="C562" s="149"/>
      <c r="D562" s="149"/>
      <c r="E562" s="149"/>
      <c r="F562" s="125">
        <v>42.35</v>
      </c>
    </row>
    <row r="564" spans="1:6" x14ac:dyDescent="0.3">
      <c r="A564" s="88" t="s">
        <v>15</v>
      </c>
      <c r="B564" s="118" t="str">
        <f>'PLANILHA ORCA'!D81</f>
        <v>Reservatório em polietileno de 500 L</v>
      </c>
      <c r="C564" s="88" t="s">
        <v>274</v>
      </c>
      <c r="D564" s="88" t="s">
        <v>298</v>
      </c>
      <c r="E564" s="88" t="s">
        <v>299</v>
      </c>
      <c r="F564" s="125"/>
    </row>
    <row r="565" spans="1:6" x14ac:dyDescent="0.3">
      <c r="A565" t="s">
        <v>497</v>
      </c>
      <c r="B565" s="118" t="s">
        <v>502</v>
      </c>
      <c r="C565" s="88" t="s">
        <v>274</v>
      </c>
      <c r="D565" s="88">
        <v>4</v>
      </c>
      <c r="E565">
        <v>40.799999999999997</v>
      </c>
      <c r="F565" s="125">
        <f>E565*D565</f>
        <v>163.19999999999999</v>
      </c>
    </row>
    <row r="566" spans="1:6" x14ac:dyDescent="0.3">
      <c r="A566" s="88" t="s">
        <v>498</v>
      </c>
      <c r="B566" s="119" t="s">
        <v>503</v>
      </c>
      <c r="C566" s="88" t="s">
        <v>274</v>
      </c>
      <c r="D566" s="88">
        <v>2</v>
      </c>
      <c r="E566">
        <v>14.19</v>
      </c>
      <c r="F566" s="125">
        <f t="shared" ref="F566" si="45">E566*D566</f>
        <v>28.38</v>
      </c>
    </row>
    <row r="567" spans="1:6" x14ac:dyDescent="0.3">
      <c r="A567" s="88" t="s">
        <v>493</v>
      </c>
      <c r="B567" s="118" t="s">
        <v>504</v>
      </c>
      <c r="C567" s="88" t="s">
        <v>281</v>
      </c>
      <c r="D567" s="88">
        <v>3.03</v>
      </c>
      <c r="E567" s="118">
        <v>0.21</v>
      </c>
      <c r="F567" s="125">
        <f>E567*D567</f>
        <v>0.63629999999999998</v>
      </c>
    </row>
    <row r="568" spans="1:6" x14ac:dyDescent="0.3">
      <c r="A568" s="115" t="s">
        <v>499</v>
      </c>
      <c r="B568" s="121" t="s">
        <v>156</v>
      </c>
      <c r="C568" s="88" t="s">
        <v>274</v>
      </c>
      <c r="D568" s="88">
        <v>1</v>
      </c>
      <c r="E568" s="120">
        <v>249.9</v>
      </c>
      <c r="F568" s="125">
        <f t="shared" ref="F568:F574" si="46">E568*D568</f>
        <v>249.9</v>
      </c>
    </row>
    <row r="569" spans="1:6" x14ac:dyDescent="0.3">
      <c r="A569" s="115" t="s">
        <v>500</v>
      </c>
      <c r="B569" s="121" t="s">
        <v>505</v>
      </c>
      <c r="C569" s="88" t="s">
        <v>281</v>
      </c>
      <c r="D569" s="88">
        <v>5</v>
      </c>
      <c r="E569" s="88">
        <v>277.7</v>
      </c>
      <c r="F569" s="125">
        <f t="shared" si="46"/>
        <v>1388.5</v>
      </c>
    </row>
    <row r="570" spans="1:6" x14ac:dyDescent="0.3">
      <c r="A570" s="88" t="s">
        <v>501</v>
      </c>
      <c r="B570" t="s">
        <v>506</v>
      </c>
      <c r="C570" s="88" t="s">
        <v>274</v>
      </c>
      <c r="D570" s="88">
        <v>2</v>
      </c>
      <c r="E570" s="88">
        <v>19.38</v>
      </c>
      <c r="F570" s="125">
        <f t="shared" si="46"/>
        <v>38.76</v>
      </c>
    </row>
    <row r="571" spans="1:6" ht="28.8" x14ac:dyDescent="0.3">
      <c r="A571" s="88">
        <v>280008</v>
      </c>
      <c r="B571" s="118" t="s">
        <v>443</v>
      </c>
      <c r="C571" s="88" t="s">
        <v>231</v>
      </c>
      <c r="D571" s="88">
        <v>8</v>
      </c>
      <c r="E571" s="88">
        <v>14.71</v>
      </c>
      <c r="F571" s="125">
        <f t="shared" si="46"/>
        <v>117.68</v>
      </c>
    </row>
    <row r="572" spans="1:6" ht="28.8" x14ac:dyDescent="0.3">
      <c r="A572" s="88">
        <v>280016</v>
      </c>
      <c r="B572" s="123" t="s">
        <v>507</v>
      </c>
      <c r="C572" s="88" t="s">
        <v>231</v>
      </c>
      <c r="D572" s="88">
        <v>8</v>
      </c>
      <c r="E572" s="88">
        <v>18.420000000000002</v>
      </c>
      <c r="F572" s="125">
        <f t="shared" si="46"/>
        <v>147.36000000000001</v>
      </c>
    </row>
    <row r="573" spans="1:6" x14ac:dyDescent="0.3">
      <c r="A573" s="88"/>
      <c r="B573" s="122"/>
      <c r="C573" s="88"/>
      <c r="D573" s="88"/>
      <c r="E573" s="88"/>
      <c r="F573" s="125">
        <f t="shared" si="46"/>
        <v>0</v>
      </c>
    </row>
    <row r="574" spans="1:6" x14ac:dyDescent="0.3">
      <c r="A574" s="88"/>
      <c r="B574" s="122"/>
      <c r="C574" s="88"/>
      <c r="D574" s="88"/>
      <c r="E574" s="88"/>
      <c r="F574" s="125">
        <f t="shared" si="46"/>
        <v>0</v>
      </c>
    </row>
    <row r="575" spans="1:6" x14ac:dyDescent="0.3">
      <c r="A575" s="88"/>
      <c r="B575" s="122"/>
      <c r="C575" s="88"/>
      <c r="D575" s="88"/>
      <c r="E575" s="88"/>
      <c r="F575" s="125"/>
    </row>
    <row r="576" spans="1:6" x14ac:dyDescent="0.3">
      <c r="A576" s="88"/>
      <c r="B576" s="118"/>
      <c r="C576" s="88"/>
      <c r="D576" s="88"/>
      <c r="E576" s="88"/>
      <c r="F576" s="125"/>
    </row>
    <row r="577" spans="1:6" x14ac:dyDescent="0.3">
      <c r="A577" s="149" t="s">
        <v>28</v>
      </c>
      <c r="B577" s="149"/>
      <c r="C577" s="149"/>
      <c r="D577" s="149"/>
      <c r="E577" s="149"/>
      <c r="F577" s="125">
        <f>F565+F566+F567+F568+F569+F570+F571+F572+F573+F574</f>
        <v>2134.4163000000003</v>
      </c>
    </row>
    <row r="579" spans="1:6" ht="28.8" x14ac:dyDescent="0.3">
      <c r="A579" s="88" t="s">
        <v>15</v>
      </c>
      <c r="B579" s="118" t="str">
        <f>'PLANILHA ORCA'!D82</f>
        <v>Fossa septica conc.arm.d=1,60m p=2,75m cap=40 pessoas</v>
      </c>
      <c r="C579" s="88" t="s">
        <v>274</v>
      </c>
      <c r="D579" s="88" t="s">
        <v>298</v>
      </c>
      <c r="E579" s="88" t="s">
        <v>299</v>
      </c>
      <c r="F579" s="125"/>
    </row>
    <row r="580" spans="1:6" x14ac:dyDescent="0.3">
      <c r="A580" t="s">
        <v>508</v>
      </c>
      <c r="B580" s="118" t="s">
        <v>509</v>
      </c>
      <c r="C580" s="88" t="s">
        <v>274</v>
      </c>
      <c r="D580" s="88">
        <v>1</v>
      </c>
      <c r="E580">
        <v>481.21</v>
      </c>
      <c r="F580" s="125">
        <f>E580*D580</f>
        <v>481.21</v>
      </c>
    </row>
    <row r="581" spans="1:6" ht="28.8" x14ac:dyDescent="0.3">
      <c r="A581">
        <v>20174</v>
      </c>
      <c r="B581" s="119" t="s">
        <v>510</v>
      </c>
      <c r="C581" s="88" t="s">
        <v>267</v>
      </c>
      <c r="D581" s="88">
        <v>8.8000000000000007</v>
      </c>
      <c r="E581">
        <v>90.08</v>
      </c>
      <c r="F581" s="125">
        <f t="shared" ref="F581" si="47">E581*D581</f>
        <v>792.70400000000006</v>
      </c>
    </row>
    <row r="582" spans="1:6" ht="28.8" x14ac:dyDescent="0.3">
      <c r="A582" s="88">
        <v>30010</v>
      </c>
      <c r="B582" s="118" t="s">
        <v>511</v>
      </c>
      <c r="C582" s="88" t="s">
        <v>267</v>
      </c>
      <c r="D582" s="88">
        <v>5.5</v>
      </c>
      <c r="E582" s="118">
        <v>45.24</v>
      </c>
      <c r="F582" s="125">
        <f>E582*D582</f>
        <v>248.82000000000002</v>
      </c>
    </row>
    <row r="583" spans="1:6" ht="28.8" x14ac:dyDescent="0.3">
      <c r="A583" s="115">
        <v>50729</v>
      </c>
      <c r="B583" s="121" t="s">
        <v>512</v>
      </c>
      <c r="C583" s="88" t="s">
        <v>267</v>
      </c>
      <c r="D583" s="88">
        <v>0.83</v>
      </c>
      <c r="E583" s="120">
        <v>2876.17</v>
      </c>
      <c r="F583" s="125">
        <f t="shared" ref="F583:F589" si="48">E583*D583</f>
        <v>2387.2210999999998</v>
      </c>
    </row>
    <row r="584" spans="1:6" x14ac:dyDescent="0.3">
      <c r="A584" s="115">
        <v>180102</v>
      </c>
      <c r="B584" s="121" t="s">
        <v>513</v>
      </c>
      <c r="C584" s="88" t="s">
        <v>267</v>
      </c>
      <c r="D584" s="88">
        <v>0.5</v>
      </c>
      <c r="E584" s="88">
        <v>33.159999999999997</v>
      </c>
      <c r="F584" s="125">
        <f t="shared" si="48"/>
        <v>16.579999999999998</v>
      </c>
    </row>
    <row r="585" spans="1:6" x14ac:dyDescent="0.3">
      <c r="A585" s="88">
        <v>180508</v>
      </c>
      <c r="B585" s="124" t="s">
        <v>514</v>
      </c>
      <c r="C585" s="88" t="s">
        <v>267</v>
      </c>
      <c r="D585" s="88">
        <v>4</v>
      </c>
      <c r="E585" s="88">
        <v>71.16</v>
      </c>
      <c r="F585" s="125">
        <f t="shared" si="48"/>
        <v>284.64</v>
      </c>
    </row>
    <row r="586" spans="1:6" x14ac:dyDescent="0.3">
      <c r="A586" s="88">
        <v>280004</v>
      </c>
      <c r="B586" s="118" t="s">
        <v>332</v>
      </c>
      <c r="C586" s="88" t="s">
        <v>231</v>
      </c>
      <c r="D586" s="88">
        <v>4.5</v>
      </c>
      <c r="E586" s="88">
        <v>15.14</v>
      </c>
      <c r="F586" s="125">
        <f t="shared" si="48"/>
        <v>68.13</v>
      </c>
    </row>
    <row r="587" spans="1:6" ht="28.8" x14ac:dyDescent="0.3">
      <c r="A587" s="88">
        <v>280023</v>
      </c>
      <c r="B587" s="123" t="s">
        <v>283</v>
      </c>
      <c r="C587" s="88" t="s">
        <v>231</v>
      </c>
      <c r="D587" s="88">
        <v>4.5</v>
      </c>
      <c r="E587" s="88">
        <v>18.899999999999999</v>
      </c>
      <c r="F587" s="125">
        <f t="shared" si="48"/>
        <v>85.05</v>
      </c>
    </row>
    <row r="588" spans="1:6" x14ac:dyDescent="0.3">
      <c r="A588" s="88"/>
      <c r="B588" s="122"/>
      <c r="C588" s="88"/>
      <c r="D588" s="88"/>
      <c r="E588" s="88"/>
      <c r="F588" s="125">
        <f t="shared" si="48"/>
        <v>0</v>
      </c>
    </row>
    <row r="589" spans="1:6" x14ac:dyDescent="0.3">
      <c r="A589" s="88"/>
      <c r="B589" s="122"/>
      <c r="C589" s="88"/>
      <c r="D589" s="88"/>
      <c r="E589" s="88"/>
      <c r="F589" s="125">
        <f t="shared" si="48"/>
        <v>0</v>
      </c>
    </row>
    <row r="590" spans="1:6" x14ac:dyDescent="0.3">
      <c r="A590" s="88"/>
      <c r="B590" s="122"/>
      <c r="C590" s="88"/>
      <c r="D590" s="88"/>
      <c r="E590" s="88"/>
      <c r="F590" s="125"/>
    </row>
    <row r="591" spans="1:6" x14ac:dyDescent="0.3">
      <c r="A591" s="88"/>
      <c r="B591" s="118"/>
      <c r="C591" s="88"/>
      <c r="D591" s="88"/>
      <c r="E591" s="88"/>
      <c r="F591" s="125"/>
    </row>
    <row r="592" spans="1:6" x14ac:dyDescent="0.3">
      <c r="A592" s="149" t="s">
        <v>28</v>
      </c>
      <c r="B592" s="149"/>
      <c r="C592" s="149"/>
      <c r="D592" s="149"/>
      <c r="E592" s="149"/>
      <c r="F592" s="125">
        <v>4364.3500000000004</v>
      </c>
    </row>
    <row r="594" spans="1:6" x14ac:dyDescent="0.3">
      <c r="A594" s="88" t="s">
        <v>15</v>
      </c>
      <c r="B594" s="118">
        <f>'PLANILHA ORCA'!D97</f>
        <v>0</v>
      </c>
      <c r="C594" s="88" t="s">
        <v>274</v>
      </c>
      <c r="D594" s="88" t="s">
        <v>298</v>
      </c>
      <c r="E594" s="88" t="s">
        <v>299</v>
      </c>
      <c r="F594" s="125"/>
    </row>
    <row r="595" spans="1:6" x14ac:dyDescent="0.3">
      <c r="A595" t="s">
        <v>508</v>
      </c>
      <c r="B595" s="118" t="s">
        <v>509</v>
      </c>
      <c r="C595" s="88" t="s">
        <v>274</v>
      </c>
      <c r="D595" s="88">
        <v>1</v>
      </c>
      <c r="E595">
        <v>481.21</v>
      </c>
      <c r="F595" s="125">
        <f>E595*D595</f>
        <v>481.21</v>
      </c>
    </row>
    <row r="596" spans="1:6" ht="28.8" x14ac:dyDescent="0.3">
      <c r="A596">
        <v>20174</v>
      </c>
      <c r="B596" s="119" t="s">
        <v>510</v>
      </c>
      <c r="C596" s="88" t="s">
        <v>267</v>
      </c>
      <c r="D596" s="88">
        <v>8.8000000000000007</v>
      </c>
      <c r="E596">
        <v>90.08</v>
      </c>
      <c r="F596" s="125">
        <f t="shared" ref="F596" si="49">E596*D596</f>
        <v>792.70400000000006</v>
      </c>
    </row>
    <row r="597" spans="1:6" ht="28.8" x14ac:dyDescent="0.3">
      <c r="A597" s="88">
        <v>30010</v>
      </c>
      <c r="B597" s="118" t="s">
        <v>511</v>
      </c>
      <c r="C597" s="88" t="s">
        <v>267</v>
      </c>
      <c r="D597" s="88">
        <v>5.5</v>
      </c>
      <c r="E597" s="118">
        <v>45.24</v>
      </c>
      <c r="F597" s="125">
        <f>E597*D597</f>
        <v>248.82000000000002</v>
      </c>
    </row>
    <row r="598" spans="1:6" ht="28.8" x14ac:dyDescent="0.3">
      <c r="A598" s="115">
        <v>50729</v>
      </c>
      <c r="B598" s="121" t="s">
        <v>512</v>
      </c>
      <c r="C598" s="88" t="s">
        <v>267</v>
      </c>
      <c r="D598" s="88">
        <v>0.83</v>
      </c>
      <c r="E598" s="120">
        <v>2876.17</v>
      </c>
      <c r="F598" s="125">
        <f t="shared" ref="F598:F604" si="50">E598*D598</f>
        <v>2387.2210999999998</v>
      </c>
    </row>
    <row r="599" spans="1:6" x14ac:dyDescent="0.3">
      <c r="A599" s="115">
        <v>180102</v>
      </c>
      <c r="B599" s="121" t="s">
        <v>513</v>
      </c>
      <c r="C599" s="88" t="s">
        <v>267</v>
      </c>
      <c r="D599" s="88">
        <v>0.5</v>
      </c>
      <c r="E599" s="88">
        <v>33.159999999999997</v>
      </c>
      <c r="F599" s="125">
        <f t="shared" si="50"/>
        <v>16.579999999999998</v>
      </c>
    </row>
    <row r="600" spans="1:6" x14ac:dyDescent="0.3">
      <c r="A600" s="88">
        <v>180508</v>
      </c>
      <c r="B600" s="124" t="s">
        <v>514</v>
      </c>
      <c r="C600" s="88" t="s">
        <v>267</v>
      </c>
      <c r="D600" s="88">
        <v>4</v>
      </c>
      <c r="E600" s="88">
        <v>71.16</v>
      </c>
      <c r="F600" s="125">
        <f t="shared" si="50"/>
        <v>284.64</v>
      </c>
    </row>
    <row r="601" spans="1:6" x14ac:dyDescent="0.3">
      <c r="A601" s="88">
        <v>280004</v>
      </c>
      <c r="B601" s="118" t="s">
        <v>332</v>
      </c>
      <c r="C601" s="88" t="s">
        <v>231</v>
      </c>
      <c r="D601" s="88">
        <v>4.5</v>
      </c>
      <c r="E601" s="88">
        <v>15.14</v>
      </c>
      <c r="F601" s="125">
        <f t="shared" si="50"/>
        <v>68.13</v>
      </c>
    </row>
    <row r="602" spans="1:6" ht="28.8" x14ac:dyDescent="0.3">
      <c r="A602" s="88">
        <v>280023</v>
      </c>
      <c r="B602" s="123" t="s">
        <v>283</v>
      </c>
      <c r="C602" s="88" t="s">
        <v>231</v>
      </c>
      <c r="D602" s="88">
        <v>4.5</v>
      </c>
      <c r="E602" s="88">
        <v>18.899999999999999</v>
      </c>
      <c r="F602" s="125">
        <f t="shared" si="50"/>
        <v>85.05</v>
      </c>
    </row>
    <row r="603" spans="1:6" x14ac:dyDescent="0.3">
      <c r="A603" s="88"/>
      <c r="B603" s="122"/>
      <c r="C603" s="88"/>
      <c r="D603" s="88"/>
      <c r="E603" s="88"/>
      <c r="F603" s="125">
        <f t="shared" si="50"/>
        <v>0</v>
      </c>
    </row>
    <row r="604" spans="1:6" x14ac:dyDescent="0.3">
      <c r="A604" s="88"/>
      <c r="B604" s="122"/>
      <c r="C604" s="88"/>
      <c r="D604" s="88"/>
      <c r="E604" s="88"/>
      <c r="F604" s="125">
        <f t="shared" si="50"/>
        <v>0</v>
      </c>
    </row>
    <row r="605" spans="1:6" x14ac:dyDescent="0.3">
      <c r="A605" s="88"/>
      <c r="B605" s="122"/>
      <c r="C605" s="88"/>
      <c r="D605" s="88"/>
      <c r="E605" s="88"/>
      <c r="F605" s="125"/>
    </row>
    <row r="606" spans="1:6" x14ac:dyDescent="0.3">
      <c r="A606" s="88"/>
      <c r="B606" s="118"/>
      <c r="C606" s="88"/>
      <c r="D606" s="88"/>
      <c r="E606" s="88"/>
      <c r="F606" s="125"/>
    </row>
    <row r="607" spans="1:6" x14ac:dyDescent="0.3">
      <c r="A607" s="149" t="s">
        <v>28</v>
      </c>
      <c r="B607" s="149"/>
      <c r="C607" s="149"/>
      <c r="D607" s="149"/>
      <c r="E607" s="149"/>
      <c r="F607" s="125">
        <v>4364.3500000000004</v>
      </c>
    </row>
    <row r="609" spans="1:6" ht="28.8" x14ac:dyDescent="0.3">
      <c r="A609" s="88" t="s">
        <v>15</v>
      </c>
      <c r="B609" s="118" t="str">
        <f>'PLANILHA ORCA'!D83</f>
        <v>Pia 01 cuba em aço inox c/torn.,sifao e valv.(1,50m)</v>
      </c>
      <c r="C609" s="88" t="s">
        <v>274</v>
      </c>
      <c r="D609" s="88" t="s">
        <v>298</v>
      </c>
      <c r="E609" s="88" t="s">
        <v>299</v>
      </c>
      <c r="F609" s="125"/>
    </row>
    <row r="610" spans="1:6" x14ac:dyDescent="0.3">
      <c r="A610" t="s">
        <v>515</v>
      </c>
      <c r="B610" s="118" t="s">
        <v>519</v>
      </c>
      <c r="C610" s="88" t="s">
        <v>274</v>
      </c>
      <c r="D610" s="88">
        <v>1</v>
      </c>
      <c r="E610">
        <v>44.8</v>
      </c>
      <c r="F610" s="125">
        <f>E610*D610</f>
        <v>44.8</v>
      </c>
    </row>
    <row r="611" spans="1:6" x14ac:dyDescent="0.3">
      <c r="A611" t="s">
        <v>516</v>
      </c>
      <c r="B611" s="119" t="s">
        <v>520</v>
      </c>
      <c r="C611" s="88" t="s">
        <v>274</v>
      </c>
      <c r="D611" s="88">
        <v>1</v>
      </c>
      <c r="E611">
        <v>37</v>
      </c>
      <c r="F611" s="125">
        <f t="shared" ref="F611" si="51">E611*D611</f>
        <v>37</v>
      </c>
    </row>
    <row r="612" spans="1:6" x14ac:dyDescent="0.3">
      <c r="A612" s="88" t="s">
        <v>517</v>
      </c>
      <c r="B612" s="118" t="s">
        <v>521</v>
      </c>
      <c r="C612" s="88" t="s">
        <v>274</v>
      </c>
      <c r="D612" s="88">
        <v>1</v>
      </c>
      <c r="E612" s="118">
        <v>142.4</v>
      </c>
      <c r="F612" s="125">
        <f>E612*D612</f>
        <v>142.4</v>
      </c>
    </row>
    <row r="613" spans="1:6" x14ac:dyDescent="0.3">
      <c r="A613" s="115" t="s">
        <v>518</v>
      </c>
      <c r="B613" s="121" t="s">
        <v>522</v>
      </c>
      <c r="C613" s="88" t="s">
        <v>274</v>
      </c>
      <c r="D613" s="88">
        <v>1</v>
      </c>
      <c r="E613" s="120">
        <v>331</v>
      </c>
      <c r="F613" s="125">
        <f t="shared" ref="F613:F619" si="52">E613*D613</f>
        <v>331</v>
      </c>
    </row>
    <row r="614" spans="1:6" x14ac:dyDescent="0.3">
      <c r="A614" s="115" t="s">
        <v>493</v>
      </c>
      <c r="B614" s="121" t="s">
        <v>504</v>
      </c>
      <c r="C614" s="88" t="s">
        <v>281</v>
      </c>
      <c r="D614" s="88">
        <v>2.5</v>
      </c>
      <c r="E614" s="88">
        <v>0.21</v>
      </c>
      <c r="F614" s="125">
        <f t="shared" si="52"/>
        <v>0.52500000000000002</v>
      </c>
    </row>
    <row r="615" spans="1:6" ht="28.8" x14ac:dyDescent="0.3">
      <c r="A615">
        <v>280008</v>
      </c>
      <c r="B615" s="124" t="s">
        <v>443</v>
      </c>
      <c r="C615" s="88" t="s">
        <v>231</v>
      </c>
      <c r="D615" s="88">
        <v>3.5</v>
      </c>
      <c r="E615" s="88">
        <v>14.71</v>
      </c>
      <c r="F615" s="125">
        <f t="shared" si="52"/>
        <v>51.484999999999999</v>
      </c>
    </row>
    <row r="616" spans="1:6" ht="28.8" x14ac:dyDescent="0.3">
      <c r="A616" s="88">
        <v>280016</v>
      </c>
      <c r="B616" s="118" t="s">
        <v>444</v>
      </c>
      <c r="C616" s="88" t="s">
        <v>231</v>
      </c>
      <c r="D616" s="88">
        <v>3.5</v>
      </c>
      <c r="E616" s="88">
        <v>18.420000000000002</v>
      </c>
      <c r="F616" s="125">
        <f t="shared" si="52"/>
        <v>64.47</v>
      </c>
    </row>
    <row r="617" spans="1:6" x14ac:dyDescent="0.3">
      <c r="A617" s="88"/>
      <c r="B617" s="123"/>
      <c r="C617" s="88"/>
      <c r="D617" s="88"/>
      <c r="E617" s="88"/>
      <c r="F617" s="125">
        <f t="shared" si="52"/>
        <v>0</v>
      </c>
    </row>
    <row r="618" spans="1:6" x14ac:dyDescent="0.3">
      <c r="A618" s="88"/>
      <c r="B618" s="122"/>
      <c r="C618" s="88"/>
      <c r="D618" s="88"/>
      <c r="E618" s="88"/>
      <c r="F618" s="125">
        <f t="shared" si="52"/>
        <v>0</v>
      </c>
    </row>
    <row r="619" spans="1:6" x14ac:dyDescent="0.3">
      <c r="A619" s="88"/>
      <c r="B619" s="122"/>
      <c r="C619" s="88"/>
      <c r="D619" s="88"/>
      <c r="E619" s="88"/>
      <c r="F619" s="125">
        <f t="shared" si="52"/>
        <v>0</v>
      </c>
    </row>
    <row r="620" spans="1:6" x14ac:dyDescent="0.3">
      <c r="A620" s="88"/>
      <c r="B620" s="122"/>
      <c r="C620" s="88"/>
      <c r="D620" s="88"/>
      <c r="E620" s="88"/>
      <c r="F620" s="125"/>
    </row>
    <row r="621" spans="1:6" x14ac:dyDescent="0.3">
      <c r="A621" s="88"/>
      <c r="B621" s="118"/>
      <c r="C621" s="88"/>
      <c r="D621" s="88"/>
      <c r="E621" s="88"/>
      <c r="F621" s="125"/>
    </row>
    <row r="622" spans="1:6" x14ac:dyDescent="0.3">
      <c r="A622" s="149" t="s">
        <v>28</v>
      </c>
      <c r="B622" s="149"/>
      <c r="C622" s="149"/>
      <c r="D622" s="149"/>
      <c r="E622" s="149"/>
      <c r="F622" s="125">
        <v>671.69</v>
      </c>
    </row>
    <row r="624" spans="1:6" ht="43.2" x14ac:dyDescent="0.3">
      <c r="A624" s="88" t="s">
        <v>15</v>
      </c>
      <c r="B624" s="118" t="str">
        <f>'PLANILHA ORCA'!D86</f>
        <v>Forro em réguas de PVC, frisada, para ambientes comerciais, inclusive estrutura de fixação - UTILIZAÇÃO NA FACHADA</v>
      </c>
      <c r="C624" s="88" t="s">
        <v>209</v>
      </c>
      <c r="D624" s="88" t="s">
        <v>298</v>
      </c>
      <c r="E624" s="88" t="s">
        <v>299</v>
      </c>
      <c r="F624" s="125"/>
    </row>
    <row r="625" spans="1:6" ht="28.8" x14ac:dyDescent="0.3">
      <c r="A625" t="s">
        <v>363</v>
      </c>
      <c r="B625" s="118" t="s">
        <v>371</v>
      </c>
      <c r="C625" s="88" t="s">
        <v>231</v>
      </c>
      <c r="D625" s="88">
        <v>0.49940000000000001</v>
      </c>
      <c r="E625" s="44">
        <v>15.75</v>
      </c>
      <c r="F625" s="125">
        <v>7.86</v>
      </c>
    </row>
    <row r="626" spans="1:6" ht="43.2" x14ac:dyDescent="0.3">
      <c r="A626" s="88" t="s">
        <v>364</v>
      </c>
      <c r="B626" s="119" t="s">
        <v>372</v>
      </c>
      <c r="C626" s="88" t="s">
        <v>255</v>
      </c>
      <c r="D626" s="88">
        <v>1.0955999999999999</v>
      </c>
      <c r="E626" s="44">
        <v>17.100000000000001</v>
      </c>
      <c r="F626" s="125">
        <f t="shared" ref="F626:F628" si="53">E626*D626</f>
        <v>18.734760000000001</v>
      </c>
    </row>
    <row r="627" spans="1:6" ht="57.6" x14ac:dyDescent="0.3">
      <c r="A627" s="88" t="s">
        <v>365</v>
      </c>
      <c r="B627" s="118" t="s">
        <v>373</v>
      </c>
      <c r="C627" s="88" t="s">
        <v>255</v>
      </c>
      <c r="D627" s="88">
        <v>3.8498999999999999</v>
      </c>
      <c r="E627" s="120">
        <v>4.91</v>
      </c>
      <c r="F627" s="125">
        <f t="shared" si="53"/>
        <v>18.903009000000001</v>
      </c>
    </row>
    <row r="628" spans="1:6" ht="72" x14ac:dyDescent="0.3">
      <c r="A628" s="115" t="s">
        <v>366</v>
      </c>
      <c r="B628" s="118" t="s">
        <v>374</v>
      </c>
      <c r="C628" s="114" t="s">
        <v>274</v>
      </c>
      <c r="D628" s="88">
        <v>1.3265</v>
      </c>
      <c r="E628" s="120">
        <v>1.85</v>
      </c>
      <c r="F628" s="125">
        <f t="shared" si="53"/>
        <v>2.4540250000000001</v>
      </c>
    </row>
    <row r="629" spans="1:6" ht="43.2" x14ac:dyDescent="0.3">
      <c r="A629" s="115" t="s">
        <v>367</v>
      </c>
      <c r="B629" s="118" t="s">
        <v>375</v>
      </c>
      <c r="C629" s="113" t="s">
        <v>274</v>
      </c>
      <c r="D629" s="88">
        <v>2.1911999999999998</v>
      </c>
      <c r="E629" s="88">
        <v>0.17</v>
      </c>
      <c r="F629" s="125">
        <f>E629*D629</f>
        <v>0.372504</v>
      </c>
    </row>
    <row r="630" spans="1:6" ht="28.8" x14ac:dyDescent="0.3">
      <c r="A630" s="88" t="s">
        <v>368</v>
      </c>
      <c r="B630" s="118" t="s">
        <v>376</v>
      </c>
      <c r="C630" s="113" t="s">
        <v>294</v>
      </c>
      <c r="D630" s="88">
        <v>1.32E-2</v>
      </c>
      <c r="E630" s="88">
        <v>19.57</v>
      </c>
      <c r="F630" s="125">
        <v>0.25</v>
      </c>
    </row>
    <row r="631" spans="1:6" ht="43.2" x14ac:dyDescent="0.3">
      <c r="A631" s="88" t="s">
        <v>369</v>
      </c>
      <c r="B631" s="117" t="s">
        <v>377</v>
      </c>
      <c r="C631" s="113" t="s">
        <v>294</v>
      </c>
      <c r="D631" s="88">
        <v>3.3300000000000003E-2</v>
      </c>
      <c r="E631" s="88">
        <v>33.54</v>
      </c>
      <c r="F631" s="125">
        <v>1.1100000000000001</v>
      </c>
    </row>
    <row r="632" spans="1:6" ht="57.6" x14ac:dyDescent="0.3">
      <c r="A632" s="88" t="s">
        <v>370</v>
      </c>
      <c r="B632" s="119" t="s">
        <v>378</v>
      </c>
      <c r="C632" s="113" t="s">
        <v>229</v>
      </c>
      <c r="D632" s="88">
        <v>4.2599999999999999E-2</v>
      </c>
      <c r="E632" s="88">
        <v>17.25</v>
      </c>
      <c r="F632" s="125">
        <f t="shared" ref="F632" si="54">E632*D632</f>
        <v>0.73485</v>
      </c>
    </row>
    <row r="633" spans="1:6" x14ac:dyDescent="0.3">
      <c r="A633" s="88"/>
      <c r="B633" s="118"/>
      <c r="C633" s="88"/>
      <c r="D633" s="88"/>
      <c r="E633" s="88"/>
      <c r="F633" s="125"/>
    </row>
    <row r="634" spans="1:6" x14ac:dyDescent="0.3">
      <c r="A634" s="149" t="s">
        <v>28</v>
      </c>
      <c r="B634" s="149"/>
      <c r="C634" s="149"/>
      <c r="D634" s="149"/>
      <c r="E634" s="149"/>
      <c r="F634" s="125">
        <v>50.4</v>
      </c>
    </row>
  </sheetData>
  <mergeCells count="53">
    <mergeCell ref="A634:E634"/>
    <mergeCell ref="A481:E481"/>
    <mergeCell ref="A493:E493"/>
    <mergeCell ref="A508:E508"/>
    <mergeCell ref="A520:E520"/>
    <mergeCell ref="A535:E535"/>
    <mergeCell ref="A550:E550"/>
    <mergeCell ref="A562:E562"/>
    <mergeCell ref="A577:E577"/>
    <mergeCell ref="A592:E592"/>
    <mergeCell ref="A607:E607"/>
    <mergeCell ref="A622:E622"/>
    <mergeCell ref="A469:E469"/>
    <mergeCell ref="A337:E337"/>
    <mergeCell ref="A349:E349"/>
    <mergeCell ref="A361:E361"/>
    <mergeCell ref="A373:E373"/>
    <mergeCell ref="A385:E385"/>
    <mergeCell ref="A397:E397"/>
    <mergeCell ref="A409:E409"/>
    <mergeCell ref="A421:E421"/>
    <mergeCell ref="A433:E433"/>
    <mergeCell ref="A445:E445"/>
    <mergeCell ref="A457:E457"/>
    <mergeCell ref="A325:E325"/>
    <mergeCell ref="A193:E193"/>
    <mergeCell ref="A205:E205"/>
    <mergeCell ref="A217:E217"/>
    <mergeCell ref="A229:E229"/>
    <mergeCell ref="A241:E241"/>
    <mergeCell ref="A253:E253"/>
    <mergeCell ref="A265:E265"/>
    <mergeCell ref="A277:E277"/>
    <mergeCell ref="A289:E289"/>
    <mergeCell ref="A301:E301"/>
    <mergeCell ref="A313:E313"/>
    <mergeCell ref="A181:E181"/>
    <mergeCell ref="A61:E61"/>
    <mergeCell ref="A73:E73"/>
    <mergeCell ref="A85:E85"/>
    <mergeCell ref="A97:E97"/>
    <mergeCell ref="A109:E109"/>
    <mergeCell ref="A121:E121"/>
    <mergeCell ref="A133:E133"/>
    <mergeCell ref="A145:E145"/>
    <mergeCell ref="A157:E157"/>
    <mergeCell ref="A169:E169"/>
    <mergeCell ref="A49:E49"/>
    <mergeCell ref="A13:E13"/>
    <mergeCell ref="A1:F1"/>
    <mergeCell ref="A25:E25"/>
    <mergeCell ref="A37:E37"/>
    <mergeCell ref="A43:E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28"/>
  <sheetViews>
    <sheetView workbookViewId="0">
      <selection activeCell="O16" sqref="O16"/>
    </sheetView>
  </sheetViews>
  <sheetFormatPr defaultRowHeight="14.4" x14ac:dyDescent="0.3"/>
  <cols>
    <col min="1" max="1" width="7.33203125" customWidth="1"/>
    <col min="2" max="2" width="17.109375" customWidth="1"/>
    <col min="3" max="3" width="22.5546875" customWidth="1"/>
  </cols>
  <sheetData>
    <row r="2" spans="1:9" x14ac:dyDescent="0.3">
      <c r="A2" s="161"/>
      <c r="B2" s="161"/>
      <c r="C2" s="162" t="s">
        <v>103</v>
      </c>
      <c r="D2" s="162"/>
      <c r="E2" s="162"/>
      <c r="F2" s="162"/>
      <c r="G2" s="162"/>
      <c r="H2" s="162"/>
      <c r="I2" s="162"/>
    </row>
    <row r="3" spans="1:9" x14ac:dyDescent="0.3">
      <c r="A3" s="161"/>
      <c r="B3" s="161"/>
      <c r="C3" s="162"/>
      <c r="D3" s="162"/>
      <c r="E3" s="162"/>
      <c r="F3" s="162"/>
      <c r="G3" s="162"/>
      <c r="H3" s="162"/>
      <c r="I3" s="162"/>
    </row>
    <row r="4" spans="1:9" x14ac:dyDescent="0.3">
      <c r="A4" s="161"/>
      <c r="B4" s="161"/>
      <c r="C4" s="161" t="s">
        <v>523</v>
      </c>
      <c r="D4" s="161"/>
      <c r="E4" s="161"/>
      <c r="F4" s="161"/>
      <c r="G4" s="161"/>
      <c r="H4" s="161"/>
      <c r="I4" s="161"/>
    </row>
    <row r="5" spans="1:9" x14ac:dyDescent="0.3">
      <c r="A5" s="161"/>
      <c r="B5" s="161"/>
      <c r="C5" s="161" t="s">
        <v>104</v>
      </c>
      <c r="D5" s="161"/>
      <c r="E5" s="161"/>
      <c r="F5" s="161"/>
      <c r="G5" s="161"/>
      <c r="H5" s="161"/>
      <c r="I5" s="161"/>
    </row>
    <row r="7" spans="1:9" x14ac:dyDescent="0.3">
      <c r="A7" s="68" t="str">
        <f>'PLANILHA ORCA'!C12</f>
        <v>1.1</v>
      </c>
      <c r="B7" s="150" t="str">
        <f>'PLANILHA ORCA'!D12</f>
        <v>Placa da obra em chapa galvanizada</v>
      </c>
      <c r="C7" s="150"/>
      <c r="D7" s="150"/>
      <c r="E7" s="150"/>
      <c r="F7" s="150"/>
      <c r="G7" s="150"/>
      <c r="H7" s="150"/>
      <c r="I7" s="150"/>
    </row>
    <row r="9" spans="1:9" x14ac:dyDescent="0.3">
      <c r="B9" s="44" t="s">
        <v>32</v>
      </c>
      <c r="C9" s="44">
        <v>2</v>
      </c>
      <c r="D9" t="s">
        <v>36</v>
      </c>
    </row>
    <row r="10" spans="1:9" ht="15" thickBot="1" x14ac:dyDescent="0.35">
      <c r="B10" s="72" t="s">
        <v>31</v>
      </c>
      <c r="C10" s="72">
        <v>3</v>
      </c>
      <c r="D10" t="s">
        <v>36</v>
      </c>
    </row>
    <row r="11" spans="1:9" ht="15" thickBot="1" x14ac:dyDescent="0.35">
      <c r="B11" s="70" t="s">
        <v>105</v>
      </c>
      <c r="C11" s="71">
        <f>C9*C10</f>
        <v>6</v>
      </c>
      <c r="D11" t="s">
        <v>26</v>
      </c>
    </row>
    <row r="13" spans="1:9" x14ac:dyDescent="0.3">
      <c r="A13" s="68" t="str">
        <f>'PLANILHA ORCA'!C13</f>
        <v>1.2</v>
      </c>
      <c r="B13" s="150" t="str">
        <f>'PLANILHA ORCA'!D13</f>
        <v>Locação da obra a trena</v>
      </c>
      <c r="C13" s="150"/>
      <c r="D13" s="150"/>
      <c r="E13" s="150"/>
      <c r="F13" s="150"/>
      <c r="G13" s="150"/>
      <c r="H13" s="150"/>
      <c r="I13" s="150"/>
    </row>
    <row r="15" spans="1:9" x14ac:dyDescent="0.3">
      <c r="B15" s="44" t="s">
        <v>32</v>
      </c>
      <c r="C15" s="44">
        <v>20.7</v>
      </c>
      <c r="D15" t="s">
        <v>36</v>
      </c>
    </row>
    <row r="16" spans="1:9" ht="15" thickBot="1" x14ac:dyDescent="0.35">
      <c r="B16" s="72" t="s">
        <v>31</v>
      </c>
      <c r="C16" s="72">
        <v>42.41</v>
      </c>
      <c r="D16" t="s">
        <v>36</v>
      </c>
    </row>
    <row r="17" spans="1:9" ht="15" thickBot="1" x14ac:dyDescent="0.35">
      <c r="B17" s="70" t="s">
        <v>106</v>
      </c>
      <c r="C17" s="73">
        <f>C15*C16</f>
        <v>877.88699999999994</v>
      </c>
      <c r="D17" t="s">
        <v>26</v>
      </c>
    </row>
    <row r="19" spans="1:9" x14ac:dyDescent="0.3">
      <c r="B19" s="44" t="s">
        <v>32</v>
      </c>
      <c r="C19" s="44">
        <v>5.2</v>
      </c>
      <c r="D19" t="s">
        <v>36</v>
      </c>
    </row>
    <row r="20" spans="1:9" ht="15" thickBot="1" x14ac:dyDescent="0.35">
      <c r="B20" s="72" t="s">
        <v>31</v>
      </c>
      <c r="C20" s="72">
        <v>3.2</v>
      </c>
      <c r="D20" t="s">
        <v>36</v>
      </c>
    </row>
    <row r="21" spans="1:9" ht="15" thickBot="1" x14ac:dyDescent="0.35">
      <c r="B21" s="70" t="s">
        <v>106</v>
      </c>
      <c r="C21" s="73">
        <f>C19*C20</f>
        <v>16.64</v>
      </c>
      <c r="D21" t="s">
        <v>26</v>
      </c>
    </row>
    <row r="22" spans="1:9" ht="15" thickBot="1" x14ac:dyDescent="0.35"/>
    <row r="23" spans="1:9" ht="15" thickBot="1" x14ac:dyDescent="0.35">
      <c r="B23" s="70" t="s">
        <v>107</v>
      </c>
      <c r="C23" s="73">
        <f>C21+C17</f>
        <v>894.52699999999993</v>
      </c>
      <c r="D23" t="s">
        <v>26</v>
      </c>
    </row>
    <row r="25" spans="1:9" x14ac:dyDescent="0.3">
      <c r="A25" s="68" t="str">
        <f>'PLANILHA ORCA'!C14</f>
        <v>1.3</v>
      </c>
      <c r="B25" s="150" t="str">
        <f>'PLANILHA ORCA'!D14</f>
        <v>Tapume c/ chapa de madeirit e=10mm (h=2.20m)</v>
      </c>
      <c r="C25" s="150"/>
      <c r="D25" s="150"/>
      <c r="E25" s="150"/>
      <c r="F25" s="150"/>
      <c r="G25" s="150"/>
      <c r="H25" s="150"/>
      <c r="I25" s="150"/>
    </row>
    <row r="26" spans="1:9" ht="15" customHeight="1" x14ac:dyDescent="0.3"/>
    <row r="27" spans="1:9" x14ac:dyDescent="0.3">
      <c r="B27" s="44" t="s">
        <v>51</v>
      </c>
      <c r="C27" s="44">
        <f>42.41+20.7+20.7+6</f>
        <v>89.81</v>
      </c>
      <c r="D27" t="s">
        <v>36</v>
      </c>
    </row>
    <row r="28" spans="1:9" ht="15" thickBot="1" x14ac:dyDescent="0.35">
      <c r="B28" s="72" t="s">
        <v>52</v>
      </c>
      <c r="C28" s="72">
        <v>2.2000000000000002</v>
      </c>
      <c r="D28" t="s">
        <v>36</v>
      </c>
    </row>
    <row r="29" spans="1:9" ht="15" thickBot="1" x14ac:dyDescent="0.35">
      <c r="B29" s="70" t="s">
        <v>105</v>
      </c>
      <c r="C29" s="74">
        <f>C27*C28</f>
        <v>197.58200000000002</v>
      </c>
      <c r="D29" t="s">
        <v>26</v>
      </c>
    </row>
    <row r="33" spans="1:9" x14ac:dyDescent="0.3">
      <c r="A33" s="68" t="str">
        <f>'PLANILHA ORCA'!C17</f>
        <v>2.1</v>
      </c>
      <c r="B33" s="150" t="str">
        <f>'PLANILHA ORCA'!D17</f>
        <v>Escavação manual ate 1.50m de profundidade - Piso</v>
      </c>
      <c r="C33" s="150"/>
      <c r="D33" s="150"/>
      <c r="E33" s="150"/>
      <c r="F33" s="150"/>
      <c r="G33" s="150"/>
      <c r="H33" s="150"/>
      <c r="I33" s="150"/>
    </row>
    <row r="35" spans="1:9" x14ac:dyDescent="0.3">
      <c r="B35" s="44" t="s">
        <v>115</v>
      </c>
      <c r="C35" s="44">
        <f>120</f>
        <v>120</v>
      </c>
      <c r="D35" t="s">
        <v>26</v>
      </c>
    </row>
    <row r="36" spans="1:9" ht="15" thickBot="1" x14ac:dyDescent="0.35">
      <c r="B36" s="72" t="s">
        <v>52</v>
      </c>
      <c r="C36" s="72">
        <v>0.3</v>
      </c>
      <c r="D36" t="s">
        <v>36</v>
      </c>
    </row>
    <row r="37" spans="1:9" ht="15" thickBot="1" x14ac:dyDescent="0.35">
      <c r="B37" s="70" t="s">
        <v>37</v>
      </c>
      <c r="C37" s="73">
        <f>C35*C36</f>
        <v>36</v>
      </c>
      <c r="D37" t="s">
        <v>30</v>
      </c>
    </row>
    <row r="38" spans="1:9" x14ac:dyDescent="0.3">
      <c r="B38" s="97"/>
      <c r="C38" s="98"/>
    </row>
    <row r="39" spans="1:9" x14ac:dyDescent="0.3">
      <c r="A39" s="95" t="str">
        <f>'PLANILHA ORCA'!C18</f>
        <v>2.2</v>
      </c>
      <c r="B39" s="150" t="str">
        <f>'PLANILHA ORCA'!D18</f>
        <v>Escavação manual ate 1.50m de profundidade - P/ baldrame alvenariais</v>
      </c>
      <c r="C39" s="150"/>
      <c r="D39" s="150"/>
      <c r="E39" s="150"/>
      <c r="F39" s="150"/>
      <c r="G39" s="150"/>
      <c r="H39" s="150"/>
      <c r="I39" s="150"/>
    </row>
    <row r="41" spans="1:9" x14ac:dyDescent="0.3">
      <c r="B41" s="97"/>
      <c r="C41" s="98"/>
    </row>
    <row r="42" spans="1:9" x14ac:dyDescent="0.3">
      <c r="B42" s="44" t="s">
        <v>51</v>
      </c>
      <c r="C42" s="44">
        <f>24.08+24.08+24.08+24.08+(18*3.5)</f>
        <v>159.32</v>
      </c>
      <c r="D42" t="s">
        <v>36</v>
      </c>
    </row>
    <row r="43" spans="1:9" x14ac:dyDescent="0.3">
      <c r="B43" s="72" t="s">
        <v>32</v>
      </c>
      <c r="C43" s="72">
        <v>0.2</v>
      </c>
      <c r="D43" t="s">
        <v>36</v>
      </c>
    </row>
    <row r="44" spans="1:9" x14ac:dyDescent="0.3">
      <c r="B44" s="72" t="s">
        <v>52</v>
      </c>
      <c r="C44" s="72">
        <v>0.3</v>
      </c>
      <c r="D44" t="s">
        <v>36</v>
      </c>
    </row>
    <row r="45" spans="1:9" ht="15" thickBot="1" x14ac:dyDescent="0.35">
      <c r="B45" s="101" t="s">
        <v>181</v>
      </c>
      <c r="C45" s="97"/>
    </row>
    <row r="46" spans="1:9" ht="15" thickBot="1" x14ac:dyDescent="0.35">
      <c r="B46" s="70" t="s">
        <v>37</v>
      </c>
      <c r="C46" s="73">
        <f>C44*C43*C42</f>
        <v>9.5591999999999988</v>
      </c>
      <c r="D46" t="s">
        <v>30</v>
      </c>
    </row>
    <row r="47" spans="1:9" x14ac:dyDescent="0.3">
      <c r="B47" s="97"/>
      <c r="C47" s="98"/>
    </row>
    <row r="48" spans="1:9" ht="15" thickBot="1" x14ac:dyDescent="0.35">
      <c r="B48" s="97"/>
      <c r="C48" s="98"/>
    </row>
    <row r="49" spans="1:9" ht="15" thickBot="1" x14ac:dyDescent="0.35">
      <c r="B49" s="79" t="s">
        <v>159</v>
      </c>
      <c r="C49" s="73">
        <f>C46</f>
        <v>9.5591999999999988</v>
      </c>
      <c r="D49" t="s">
        <v>30</v>
      </c>
    </row>
    <row r="50" spans="1:9" x14ac:dyDescent="0.3">
      <c r="B50" s="97"/>
      <c r="C50" s="98"/>
    </row>
    <row r="51" spans="1:9" x14ac:dyDescent="0.3">
      <c r="B51" s="97"/>
      <c r="C51" s="98"/>
    </row>
    <row r="53" spans="1:9" x14ac:dyDescent="0.3">
      <c r="A53" s="68" t="str">
        <f>'PLANILHA ORCA'!C19</f>
        <v>2.3</v>
      </c>
      <c r="B53" s="150" t="str">
        <f>'PLANILHA ORCA'!D19</f>
        <v>Reaterro compactado</v>
      </c>
      <c r="C53" s="150"/>
      <c r="D53" s="150"/>
      <c r="E53" s="150"/>
      <c r="F53" s="150"/>
      <c r="G53" s="150"/>
      <c r="H53" s="150"/>
      <c r="I53" s="150"/>
    </row>
    <row r="54" spans="1:9" ht="15" thickBot="1" x14ac:dyDescent="0.35"/>
    <row r="55" spans="1:9" ht="15" thickBot="1" x14ac:dyDescent="0.35">
      <c r="B55" s="70" t="s">
        <v>37</v>
      </c>
      <c r="C55" s="73">
        <f>C49*40%</f>
        <v>3.8236799999999995</v>
      </c>
      <c r="D55" t="s">
        <v>30</v>
      </c>
    </row>
    <row r="57" spans="1:9" x14ac:dyDescent="0.3">
      <c r="A57" s="68" t="str">
        <f>'PLANILHA ORCA'!C20</f>
        <v>2.4</v>
      </c>
      <c r="B57" s="150" t="str">
        <f>'PLANILHA ORCA'!D20</f>
        <v>Baldrame em conc.simples c/seixo incl.forma mad.br. - P/ alvenarias</v>
      </c>
      <c r="C57" s="150"/>
      <c r="D57" s="150"/>
      <c r="E57" s="150"/>
      <c r="F57" s="150"/>
      <c r="G57" s="150"/>
      <c r="H57" s="150"/>
      <c r="I57" s="150"/>
    </row>
    <row r="59" spans="1:9" x14ac:dyDescent="0.3">
      <c r="B59" s="97"/>
      <c r="C59" s="98"/>
    </row>
    <row r="60" spans="1:9" x14ac:dyDescent="0.3">
      <c r="B60" s="44" t="s">
        <v>51</v>
      </c>
      <c r="C60" s="44">
        <f>C42</f>
        <v>159.32</v>
      </c>
      <c r="D60" t="s">
        <v>36</v>
      </c>
    </row>
    <row r="61" spans="1:9" x14ac:dyDescent="0.3">
      <c r="B61" s="72" t="s">
        <v>32</v>
      </c>
      <c r="C61" s="72">
        <v>0.2</v>
      </c>
      <c r="D61" t="s">
        <v>36</v>
      </c>
    </row>
    <row r="62" spans="1:9" x14ac:dyDescent="0.3">
      <c r="B62" s="72" t="s">
        <v>52</v>
      </c>
      <c r="C62" s="72">
        <v>0.3</v>
      </c>
      <c r="D62" t="s">
        <v>36</v>
      </c>
    </row>
    <row r="63" spans="1:9" ht="15" thickBot="1" x14ac:dyDescent="0.35">
      <c r="B63" s="101" t="s">
        <v>181</v>
      </c>
      <c r="C63" s="97"/>
    </row>
    <row r="64" spans="1:9" ht="15" thickBot="1" x14ac:dyDescent="0.35">
      <c r="B64" s="70" t="s">
        <v>37</v>
      </c>
      <c r="C64" s="73">
        <f>C62*C61*C60</f>
        <v>9.5591999999999988</v>
      </c>
      <c r="D64" t="s">
        <v>30</v>
      </c>
    </row>
    <row r="65" spans="1:9" x14ac:dyDescent="0.3">
      <c r="B65" s="97"/>
      <c r="C65" s="98"/>
    </row>
    <row r="66" spans="1:9" ht="15" thickBot="1" x14ac:dyDescent="0.35">
      <c r="B66" s="97"/>
      <c r="C66" s="98"/>
    </row>
    <row r="67" spans="1:9" ht="15" thickBot="1" x14ac:dyDescent="0.35">
      <c r="B67" s="79" t="s">
        <v>159</v>
      </c>
      <c r="C67" s="73">
        <f>C64</f>
        <v>9.5591999999999988</v>
      </c>
      <c r="D67" t="s">
        <v>30</v>
      </c>
    </row>
    <row r="69" spans="1:9" x14ac:dyDescent="0.3">
      <c r="A69" s="68" t="str">
        <f>'PLANILHA ORCA'!C21</f>
        <v>2.5</v>
      </c>
      <c r="B69" s="150" t="str">
        <f>'PLANILHA ORCA'!D21</f>
        <v>Aterro incluindo carga, descarga, transporte e apiloamento</v>
      </c>
      <c r="C69" s="150"/>
      <c r="D69" s="150"/>
      <c r="E69" s="150"/>
      <c r="F69" s="150"/>
      <c r="G69" s="150"/>
      <c r="H69" s="150"/>
      <c r="I69" s="150"/>
    </row>
    <row r="70" spans="1:9" ht="15" customHeight="1" x14ac:dyDescent="0.3"/>
    <row r="71" spans="1:9" x14ac:dyDescent="0.3">
      <c r="B71" s="44" t="s">
        <v>105</v>
      </c>
      <c r="C71" s="44">
        <f>C35</f>
        <v>120</v>
      </c>
      <c r="D71" t="s">
        <v>26</v>
      </c>
    </row>
    <row r="72" spans="1:9" ht="15" thickBot="1" x14ac:dyDescent="0.35">
      <c r="B72" s="44" t="s">
        <v>52</v>
      </c>
      <c r="C72" s="44">
        <f>C36</f>
        <v>0.3</v>
      </c>
      <c r="D72" t="s">
        <v>36</v>
      </c>
    </row>
    <row r="73" spans="1:9" ht="15" thickBot="1" x14ac:dyDescent="0.35">
      <c r="B73" s="70" t="s">
        <v>37</v>
      </c>
      <c r="C73" s="74">
        <f>C71*C72</f>
        <v>36</v>
      </c>
      <c r="D73" t="s">
        <v>30</v>
      </c>
    </row>
    <row r="75" spans="1:9" x14ac:dyDescent="0.3">
      <c r="A75" s="68" t="str">
        <f>'PLANILHA ORCA'!C24</f>
        <v>3.1</v>
      </c>
      <c r="B75" s="150" t="str">
        <f>'PLANILHA ORCA'!D24</f>
        <v>Concreto armado fck=25MPA c/ forma mad. branca (incl. lançamento e adensamento) - Para cinta de amarração</v>
      </c>
      <c r="C75" s="150"/>
      <c r="D75" s="150"/>
      <c r="E75" s="150"/>
      <c r="F75" s="150"/>
      <c r="G75" s="150"/>
      <c r="H75" s="150"/>
      <c r="I75" s="150"/>
    </row>
    <row r="77" spans="1:9" x14ac:dyDescent="0.3">
      <c r="B77" s="44" t="s">
        <v>51</v>
      </c>
      <c r="C77" s="44">
        <f>C60</f>
        <v>159.32</v>
      </c>
      <c r="D77" t="s">
        <v>36</v>
      </c>
    </row>
    <row r="78" spans="1:9" ht="15" customHeight="1" x14ac:dyDescent="0.3">
      <c r="B78" s="44" t="s">
        <v>32</v>
      </c>
      <c r="C78" s="44">
        <v>0.12</v>
      </c>
      <c r="D78" t="s">
        <v>36</v>
      </c>
    </row>
    <row r="79" spans="1:9" ht="15" thickBot="1" x14ac:dyDescent="0.35">
      <c r="B79" s="72" t="s">
        <v>52</v>
      </c>
      <c r="C79" s="72">
        <v>0.2</v>
      </c>
      <c r="D79" t="s">
        <v>36</v>
      </c>
    </row>
    <row r="80" spans="1:9" ht="15" thickBot="1" x14ac:dyDescent="0.35">
      <c r="B80" s="70" t="s">
        <v>37</v>
      </c>
      <c r="C80" s="73">
        <f>C77*C78*C79</f>
        <v>3.8236799999999995</v>
      </c>
      <c r="D80" t="s">
        <v>30</v>
      </c>
    </row>
    <row r="82" spans="1:9" ht="30.75" customHeight="1" x14ac:dyDescent="0.3">
      <c r="A82" s="68" t="str">
        <f>'PLANILHA ORCA'!C25</f>
        <v>3.2</v>
      </c>
      <c r="B82" s="151" t="str">
        <f>'PLANILHA ORCA'!D25</f>
        <v>Concreto armado fck=25MPA c/ forma mad. branca (incl. lançamento e adensamento) - Para Pilares Fechamento da Alvenaria</v>
      </c>
      <c r="C82" s="151"/>
      <c r="D82" s="151"/>
      <c r="E82" s="151"/>
      <c r="F82" s="151"/>
      <c r="G82" s="151"/>
      <c r="H82" s="151"/>
      <c r="I82" s="151"/>
    </row>
    <row r="84" spans="1:9" x14ac:dyDescent="0.3">
      <c r="B84" s="44" t="s">
        <v>52</v>
      </c>
      <c r="C84" s="44">
        <v>4</v>
      </c>
      <c r="D84" t="s">
        <v>36</v>
      </c>
    </row>
    <row r="85" spans="1:9" x14ac:dyDescent="0.3">
      <c r="B85" s="72" t="s">
        <v>32</v>
      </c>
      <c r="C85" s="72">
        <v>0.12</v>
      </c>
      <c r="D85" t="s">
        <v>36</v>
      </c>
    </row>
    <row r="86" spans="1:9" x14ac:dyDescent="0.3">
      <c r="B86" s="72" t="s">
        <v>31</v>
      </c>
      <c r="C86" s="72">
        <v>0.15</v>
      </c>
      <c r="D86" t="s">
        <v>36</v>
      </c>
    </row>
    <row r="87" spans="1:9" ht="15" thickBot="1" x14ac:dyDescent="0.35">
      <c r="B87" s="72" t="s">
        <v>108</v>
      </c>
      <c r="C87" s="72">
        <v>3</v>
      </c>
    </row>
    <row r="88" spans="1:9" ht="15" thickBot="1" x14ac:dyDescent="0.35">
      <c r="B88" s="70" t="s">
        <v>37</v>
      </c>
      <c r="C88" s="75">
        <f>C87*C86*C85*C84</f>
        <v>0.21599999999999997</v>
      </c>
      <c r="D88" t="s">
        <v>30</v>
      </c>
    </row>
    <row r="89" spans="1:9" x14ac:dyDescent="0.3">
      <c r="B89" s="97"/>
      <c r="C89" s="107"/>
    </row>
    <row r="90" spans="1:9" x14ac:dyDescent="0.3">
      <c r="A90" s="106" t="str">
        <f>'PLANILHA ORCA'!C26</f>
        <v>3.3</v>
      </c>
      <c r="B90" s="151" t="str">
        <f>'PLANILHA ORCA'!D26</f>
        <v>Concreto armado fck=25MPA c/ forma mad. branca (incl. lançamento e adensamento) - Para Pilares Box Feirantes</v>
      </c>
      <c r="C90" s="151"/>
      <c r="D90" s="151"/>
      <c r="E90" s="151"/>
      <c r="F90" s="151"/>
      <c r="G90" s="151"/>
      <c r="H90" s="151"/>
      <c r="I90" s="151"/>
    </row>
    <row r="92" spans="1:9" x14ac:dyDescent="0.3">
      <c r="B92" s="44" t="s">
        <v>52</v>
      </c>
      <c r="C92" s="44">
        <v>1.5</v>
      </c>
      <c r="D92" t="s">
        <v>36</v>
      </c>
    </row>
    <row r="93" spans="1:9" x14ac:dyDescent="0.3">
      <c r="B93" s="72" t="s">
        <v>32</v>
      </c>
      <c r="C93" s="72">
        <v>0.12</v>
      </c>
      <c r="D93" t="s">
        <v>36</v>
      </c>
    </row>
    <row r="94" spans="1:9" x14ac:dyDescent="0.3">
      <c r="B94" s="72" t="s">
        <v>31</v>
      </c>
      <c r="C94" s="72">
        <v>0.15</v>
      </c>
      <c r="D94" t="s">
        <v>36</v>
      </c>
    </row>
    <row r="95" spans="1:9" ht="15" thickBot="1" x14ac:dyDescent="0.35">
      <c r="B95" s="72" t="s">
        <v>108</v>
      </c>
      <c r="C95" s="72">
        <f>18*2</f>
        <v>36</v>
      </c>
    </row>
    <row r="96" spans="1:9" ht="15" thickBot="1" x14ac:dyDescent="0.35">
      <c r="B96" s="70" t="s">
        <v>37</v>
      </c>
      <c r="C96" s="75">
        <f>C95*C94*C93*C92</f>
        <v>0.97199999999999986</v>
      </c>
      <c r="D96" t="s">
        <v>30</v>
      </c>
    </row>
    <row r="97" spans="1:10" x14ac:dyDescent="0.3">
      <c r="B97" s="97"/>
      <c r="C97" s="107"/>
    </row>
    <row r="98" spans="1:10" x14ac:dyDescent="0.3">
      <c r="A98" s="96" t="str">
        <f>'PLANILHA ORCA'!C29</f>
        <v>4.1</v>
      </c>
      <c r="B98" s="150" t="str">
        <f>'PLANILHA ORCA'!D29</f>
        <v>Desmontagem de estrutura metálica com retirada de solda e corte de peças por meio de lixadeira</v>
      </c>
      <c r="C98" s="150"/>
      <c r="D98" s="150"/>
      <c r="E98" s="150"/>
      <c r="F98" s="150"/>
      <c r="G98" s="150"/>
      <c r="H98" s="150"/>
      <c r="I98" s="150"/>
    </row>
    <row r="99" spans="1:10" ht="15" thickBot="1" x14ac:dyDescent="0.35"/>
    <row r="100" spans="1:10" x14ac:dyDescent="0.3">
      <c r="B100" s="44" t="s">
        <v>32</v>
      </c>
      <c r="C100" s="44">
        <f>C107</f>
        <v>20.2</v>
      </c>
      <c r="D100" t="s">
        <v>36</v>
      </c>
      <c r="F100" s="152" t="s">
        <v>201</v>
      </c>
      <c r="G100" s="153"/>
      <c r="H100" s="153"/>
      <c r="I100" s="153"/>
      <c r="J100" s="154"/>
    </row>
    <row r="101" spans="1:10" ht="15" thickBot="1" x14ac:dyDescent="0.35">
      <c r="B101" s="72" t="s">
        <v>31</v>
      </c>
      <c r="C101" s="72">
        <f>C108</f>
        <v>42.41</v>
      </c>
      <c r="D101" t="s">
        <v>36</v>
      </c>
      <c r="F101" s="155"/>
      <c r="G101" s="156"/>
      <c r="H101" s="156"/>
      <c r="I101" s="156"/>
      <c r="J101" s="157"/>
    </row>
    <row r="102" spans="1:10" ht="15" thickBot="1" x14ac:dyDescent="0.35">
      <c r="B102" s="70" t="s">
        <v>115</v>
      </c>
      <c r="C102" s="75">
        <f>C100*C101</f>
        <v>856.6819999999999</v>
      </c>
      <c r="D102" t="s">
        <v>26</v>
      </c>
      <c r="F102" s="158"/>
      <c r="G102" s="159"/>
      <c r="H102" s="159"/>
      <c r="I102" s="159"/>
      <c r="J102" s="160"/>
    </row>
    <row r="103" spans="1:10" x14ac:dyDescent="0.3">
      <c r="B103" s="101" t="s">
        <v>116</v>
      </c>
      <c r="C103">
        <f>0.45*C102</f>
        <v>385.50689999999997</v>
      </c>
    </row>
    <row r="105" spans="1:10" x14ac:dyDescent="0.3">
      <c r="A105" s="96" t="str">
        <f>'PLANILHA ORCA'!C30</f>
        <v>4.2</v>
      </c>
      <c r="B105" s="150" t="str">
        <f>'PLANILHA ORCA'!D30</f>
        <v xml:space="preserve">Estrutura metálica p/ cobertura em arco </v>
      </c>
      <c r="C105" s="150"/>
      <c r="D105" s="150"/>
      <c r="E105" s="150"/>
      <c r="F105" s="150"/>
      <c r="G105" s="150"/>
      <c r="H105" s="150"/>
      <c r="I105" s="150"/>
    </row>
    <row r="106" spans="1:10" ht="15" thickBot="1" x14ac:dyDescent="0.35"/>
    <row r="107" spans="1:10" x14ac:dyDescent="0.3">
      <c r="B107" s="44" t="s">
        <v>32</v>
      </c>
      <c r="C107" s="44">
        <v>20.2</v>
      </c>
      <c r="D107" t="s">
        <v>36</v>
      </c>
      <c r="F107" s="152" t="s">
        <v>201</v>
      </c>
      <c r="G107" s="153"/>
      <c r="H107" s="153"/>
      <c r="I107" s="153"/>
      <c r="J107" s="154"/>
    </row>
    <row r="108" spans="1:10" ht="15" thickBot="1" x14ac:dyDescent="0.35">
      <c r="B108" s="72" t="s">
        <v>31</v>
      </c>
      <c r="C108" s="72">
        <v>42.41</v>
      </c>
      <c r="D108" t="s">
        <v>36</v>
      </c>
      <c r="F108" s="155"/>
      <c r="G108" s="156"/>
      <c r="H108" s="156"/>
      <c r="I108" s="156"/>
      <c r="J108" s="157"/>
    </row>
    <row r="109" spans="1:10" ht="15" thickBot="1" x14ac:dyDescent="0.35">
      <c r="B109" s="70" t="s">
        <v>37</v>
      </c>
      <c r="C109" s="73">
        <f>C107*C108</f>
        <v>856.6819999999999</v>
      </c>
      <c r="D109" t="s">
        <v>26</v>
      </c>
      <c r="F109" s="158"/>
      <c r="G109" s="159"/>
      <c r="H109" s="159"/>
      <c r="I109" s="159"/>
      <c r="J109" s="160"/>
    </row>
    <row r="110" spans="1:10" x14ac:dyDescent="0.3">
      <c r="B110" s="101" t="s">
        <v>116</v>
      </c>
      <c r="C110">
        <f>0.45*C109</f>
        <v>385.50689999999997</v>
      </c>
    </row>
    <row r="112" spans="1:10" ht="38.25" customHeight="1" x14ac:dyDescent="0.3">
      <c r="A112" s="68" t="str">
        <f>'PLANILHA ORCA'!C29</f>
        <v>4.1</v>
      </c>
      <c r="B112" s="151" t="str">
        <f>'PLANILHA ORCA'!D33</f>
        <v>Alvenaria de vedação de blocos cerâmicos furados na horizontal de 9x19x19cm (espessura 9cm) de paredes com área líquida maior ou igual a 6m² com vãos e argamassa de assentamento com preparo manual</v>
      </c>
      <c r="C112" s="151"/>
      <c r="D112" s="151"/>
      <c r="E112" s="151"/>
      <c r="F112" s="151"/>
      <c r="G112" s="151"/>
      <c r="H112" s="151"/>
      <c r="I112" s="151"/>
    </row>
    <row r="114" spans="3:5" x14ac:dyDescent="0.3">
      <c r="C114" s="44" t="s">
        <v>51</v>
      </c>
      <c r="D114" s="44">
        <f>C60</f>
        <v>159.32</v>
      </c>
      <c r="E114" t="s">
        <v>36</v>
      </c>
    </row>
    <row r="115" spans="3:5" ht="15" thickBot="1" x14ac:dyDescent="0.35">
      <c r="C115" s="72" t="s">
        <v>52</v>
      </c>
      <c r="D115" s="72">
        <v>1.5</v>
      </c>
      <c r="E115" t="s">
        <v>36</v>
      </c>
    </row>
    <row r="116" spans="3:5" ht="15" thickBot="1" x14ac:dyDescent="0.35">
      <c r="C116" s="70" t="s">
        <v>115</v>
      </c>
      <c r="D116" s="73">
        <f>D114*D115</f>
        <v>238.98</v>
      </c>
      <c r="E116" t="s">
        <v>26</v>
      </c>
    </row>
    <row r="117" spans="3:5" x14ac:dyDescent="0.3">
      <c r="C117" s="97"/>
      <c r="D117" s="98"/>
    </row>
    <row r="118" spans="3:5" x14ac:dyDescent="0.3">
      <c r="C118" s="44" t="s">
        <v>51</v>
      </c>
      <c r="D118" s="44">
        <v>20.12</v>
      </c>
      <c r="E118" t="s">
        <v>36</v>
      </c>
    </row>
    <row r="119" spans="3:5" ht="15" thickBot="1" x14ac:dyDescent="0.35">
      <c r="C119" s="72" t="s">
        <v>52</v>
      </c>
      <c r="D119" s="72">
        <v>4</v>
      </c>
      <c r="E119" t="s">
        <v>36</v>
      </c>
    </row>
    <row r="120" spans="3:5" ht="15" thickBot="1" x14ac:dyDescent="0.35">
      <c r="C120" s="70" t="s">
        <v>115</v>
      </c>
      <c r="D120" s="73">
        <f>D118*D119</f>
        <v>80.48</v>
      </c>
      <c r="E120" t="s">
        <v>26</v>
      </c>
    </row>
    <row r="121" spans="3:5" x14ac:dyDescent="0.3">
      <c r="C121" s="97"/>
      <c r="D121" s="98"/>
    </row>
    <row r="122" spans="3:5" x14ac:dyDescent="0.3">
      <c r="C122" s="44" t="s">
        <v>51</v>
      </c>
      <c r="D122" s="44">
        <f>6.15*2</f>
        <v>12.3</v>
      </c>
      <c r="E122" t="s">
        <v>36</v>
      </c>
    </row>
    <row r="123" spans="3:5" ht="15" thickBot="1" x14ac:dyDescent="0.35">
      <c r="C123" s="72" t="s">
        <v>52</v>
      </c>
      <c r="D123" s="72">
        <v>4</v>
      </c>
      <c r="E123" t="s">
        <v>36</v>
      </c>
    </row>
    <row r="124" spans="3:5" ht="15" thickBot="1" x14ac:dyDescent="0.35">
      <c r="C124" s="70" t="s">
        <v>115</v>
      </c>
      <c r="D124" s="73">
        <f>D122*D123</f>
        <v>49.2</v>
      </c>
      <c r="E124" t="s">
        <v>26</v>
      </c>
    </row>
    <row r="125" spans="3:5" x14ac:dyDescent="0.3">
      <c r="C125" s="97"/>
      <c r="D125" s="98"/>
    </row>
    <row r="126" spans="3:5" ht="15" thickBot="1" x14ac:dyDescent="0.35">
      <c r="C126" s="97"/>
      <c r="D126" s="98"/>
    </row>
    <row r="127" spans="3:5" ht="15" thickBot="1" x14ac:dyDescent="0.35">
      <c r="C127" s="79" t="s">
        <v>159</v>
      </c>
      <c r="D127" s="73">
        <f>D120+D116+D124</f>
        <v>368.65999999999997</v>
      </c>
      <c r="E127" t="s">
        <v>26</v>
      </c>
    </row>
    <row r="129" spans="1:9" x14ac:dyDescent="0.3">
      <c r="A129" s="69" t="str">
        <f>'PLANILHA ORCA'!C36</f>
        <v>6.1</v>
      </c>
      <c r="B129" s="151" t="str">
        <f>'PLANILHA ORCA'!D36</f>
        <v>Cobertura - telha plan</v>
      </c>
      <c r="C129" s="151"/>
      <c r="D129" s="151"/>
      <c r="E129" s="151"/>
      <c r="F129" s="151"/>
      <c r="G129" s="151"/>
      <c r="H129" s="151"/>
      <c r="I129" s="151"/>
    </row>
    <row r="130" spans="1:9" ht="15" customHeight="1" thickBot="1" x14ac:dyDescent="0.35"/>
    <row r="131" spans="1:9" x14ac:dyDescent="0.3">
      <c r="B131" s="44" t="s">
        <v>32</v>
      </c>
      <c r="C131" s="44">
        <v>6.2</v>
      </c>
      <c r="D131" t="s">
        <v>36</v>
      </c>
      <c r="E131" s="152" t="s">
        <v>111</v>
      </c>
      <c r="F131" s="153"/>
      <c r="G131" s="153"/>
      <c r="H131" s="153"/>
      <c r="I131" s="154"/>
    </row>
    <row r="132" spans="1:9" ht="15" thickBot="1" x14ac:dyDescent="0.35">
      <c r="B132" s="72" t="s">
        <v>31</v>
      </c>
      <c r="C132" s="72">
        <v>4.2</v>
      </c>
      <c r="D132" t="s">
        <v>36</v>
      </c>
      <c r="E132" s="155"/>
      <c r="F132" s="156"/>
      <c r="G132" s="156"/>
      <c r="H132" s="156"/>
      <c r="I132" s="157"/>
    </row>
    <row r="133" spans="1:9" ht="15" customHeight="1" thickBot="1" x14ac:dyDescent="0.35">
      <c r="B133" s="70" t="s">
        <v>106</v>
      </c>
      <c r="C133" s="73">
        <f>C131*C132</f>
        <v>26.040000000000003</v>
      </c>
      <c r="D133" t="s">
        <v>26</v>
      </c>
      <c r="E133" s="158"/>
      <c r="F133" s="159"/>
      <c r="G133" s="159"/>
      <c r="H133" s="159"/>
      <c r="I133" s="160"/>
    </row>
    <row r="135" spans="1:9" x14ac:dyDescent="0.3">
      <c r="A135" s="69" t="str">
        <f>'PLANILHA ORCA'!C37</f>
        <v>6.2</v>
      </c>
      <c r="B135" s="151" t="str">
        <f>'PLANILHA ORCA'!D37</f>
        <v>Estrutura em mad. lei p/ telha de barro - pç. Serrada</v>
      </c>
      <c r="C135" s="151"/>
      <c r="D135" s="151"/>
      <c r="E135" s="151"/>
      <c r="F135" s="151"/>
      <c r="G135" s="151"/>
      <c r="H135" s="151"/>
      <c r="I135" s="151"/>
    </row>
    <row r="136" spans="1:9" ht="15" thickBot="1" x14ac:dyDescent="0.35"/>
    <row r="137" spans="1:9" x14ac:dyDescent="0.3">
      <c r="B137" s="44" t="s">
        <v>32</v>
      </c>
      <c r="C137" s="44">
        <f>C131</f>
        <v>6.2</v>
      </c>
      <c r="D137" t="s">
        <v>36</v>
      </c>
      <c r="E137" s="163" t="s">
        <v>110</v>
      </c>
      <c r="F137" s="164"/>
      <c r="G137" s="164"/>
      <c r="H137" s="164"/>
      <c r="I137" s="165"/>
    </row>
    <row r="138" spans="1:9" ht="15" customHeight="1" thickBot="1" x14ac:dyDescent="0.35">
      <c r="B138" s="72" t="s">
        <v>31</v>
      </c>
      <c r="C138" s="72">
        <f>C132</f>
        <v>4.2</v>
      </c>
      <c r="D138" t="s">
        <v>36</v>
      </c>
      <c r="E138" s="166"/>
      <c r="F138" s="167"/>
      <c r="G138" s="167"/>
      <c r="H138" s="167"/>
      <c r="I138" s="168"/>
    </row>
    <row r="139" spans="1:9" ht="15" thickBot="1" x14ac:dyDescent="0.35">
      <c r="B139" s="70" t="s">
        <v>106</v>
      </c>
      <c r="C139" s="73">
        <f>C137*C138</f>
        <v>26.040000000000003</v>
      </c>
      <c r="D139" t="s">
        <v>26</v>
      </c>
      <c r="E139" s="169"/>
      <c r="F139" s="170"/>
      <c r="G139" s="170"/>
      <c r="H139" s="170"/>
      <c r="I139" s="171"/>
    </row>
    <row r="141" spans="1:9" ht="15" customHeight="1" x14ac:dyDescent="0.3">
      <c r="A141" s="69" t="str">
        <f>'PLANILHA ORCA'!C38</f>
        <v>6.3</v>
      </c>
      <c r="B141" s="151" t="str">
        <f>'PLANILHA ORCA'!D38</f>
        <v>Imunização para madeira</v>
      </c>
      <c r="C141" s="151"/>
      <c r="D141" s="151"/>
      <c r="E141" s="151"/>
      <c r="F141" s="151"/>
      <c r="G141" s="151"/>
      <c r="H141" s="151"/>
      <c r="I141" s="151"/>
    </row>
    <row r="142" spans="1:9" ht="15" thickBot="1" x14ac:dyDescent="0.35"/>
    <row r="143" spans="1:9" x14ac:dyDescent="0.3">
      <c r="B143" s="44" t="s">
        <v>32</v>
      </c>
      <c r="C143" s="44">
        <f>C137</f>
        <v>6.2</v>
      </c>
      <c r="D143" t="s">
        <v>36</v>
      </c>
      <c r="E143" s="163" t="s">
        <v>112</v>
      </c>
      <c r="F143" s="164"/>
      <c r="G143" s="164"/>
      <c r="H143" s="164"/>
      <c r="I143" s="165"/>
    </row>
    <row r="144" spans="1:9" ht="15" thickBot="1" x14ac:dyDescent="0.35">
      <c r="B144" s="72" t="s">
        <v>31</v>
      </c>
      <c r="C144" s="72">
        <f>C138</f>
        <v>4.2</v>
      </c>
      <c r="D144" t="s">
        <v>36</v>
      </c>
      <c r="E144" s="166"/>
      <c r="F144" s="167"/>
      <c r="G144" s="167"/>
      <c r="H144" s="167"/>
      <c r="I144" s="168"/>
    </row>
    <row r="145" spans="1:9" ht="15" thickBot="1" x14ac:dyDescent="0.35">
      <c r="B145" s="70" t="s">
        <v>106</v>
      </c>
      <c r="C145" s="73">
        <f>C143*C144</f>
        <v>26.040000000000003</v>
      </c>
      <c r="D145" t="s">
        <v>26</v>
      </c>
      <c r="E145" s="169"/>
      <c r="F145" s="170"/>
      <c r="G145" s="170"/>
      <c r="H145" s="170"/>
      <c r="I145" s="171"/>
    </row>
    <row r="147" spans="1:9" x14ac:dyDescent="0.3">
      <c r="A147" s="96" t="str">
        <f>'PLANILHA ORCA'!C39</f>
        <v>6.4</v>
      </c>
      <c r="B147" s="151" t="str">
        <f>'PLANILHA ORCA'!D39</f>
        <v>Cobertura - telha de aluminio ondulada e=0,5mm - Substituição de telhas danificadas</v>
      </c>
      <c r="C147" s="151"/>
      <c r="D147" s="151"/>
      <c r="E147" s="151"/>
      <c r="F147" s="151"/>
      <c r="G147" s="151"/>
      <c r="H147" s="151"/>
      <c r="I147" s="151"/>
    </row>
    <row r="148" spans="1:9" ht="15" thickBot="1" x14ac:dyDescent="0.35"/>
    <row r="149" spans="1:9" x14ac:dyDescent="0.3">
      <c r="B149" s="44"/>
      <c r="C149" s="44"/>
      <c r="E149" s="163" t="s">
        <v>147</v>
      </c>
      <c r="F149" s="164"/>
      <c r="G149" s="164"/>
      <c r="H149" s="164"/>
      <c r="I149" s="165"/>
    </row>
    <row r="150" spans="1:9" ht="15" thickBot="1" x14ac:dyDescent="0.35">
      <c r="B150" s="72"/>
      <c r="C150" s="72"/>
      <c r="E150" s="166"/>
      <c r="F150" s="167"/>
      <c r="G150" s="167"/>
      <c r="H150" s="167"/>
      <c r="I150" s="168"/>
    </row>
    <row r="151" spans="1:9" ht="15" thickBot="1" x14ac:dyDescent="0.35">
      <c r="B151" s="70" t="s">
        <v>106</v>
      </c>
      <c r="C151" s="73">
        <v>150</v>
      </c>
      <c r="D151" t="s">
        <v>26</v>
      </c>
      <c r="E151" s="169"/>
      <c r="F151" s="170"/>
      <c r="G151" s="170"/>
      <c r="H151" s="170"/>
      <c r="I151" s="171"/>
    </row>
    <row r="155" spans="1:9" ht="15" customHeight="1" x14ac:dyDescent="0.3">
      <c r="A155" s="69" t="str">
        <f>'PLANILHA ORCA'!C42</f>
        <v>7.1</v>
      </c>
      <c r="B155" s="151" t="str">
        <f>'PLANILHA ORCA'!D42</f>
        <v>Porta mad. compens. c/ caix. Simples - Banheiros</v>
      </c>
      <c r="C155" s="151"/>
      <c r="D155" s="151"/>
      <c r="E155" s="151"/>
      <c r="F155" s="151"/>
      <c r="G155" s="151"/>
      <c r="H155" s="151"/>
      <c r="I155" s="151"/>
    </row>
    <row r="157" spans="1:9" x14ac:dyDescent="0.3">
      <c r="B157" s="44" t="s">
        <v>113</v>
      </c>
      <c r="C157" s="44">
        <v>0.8</v>
      </c>
      <c r="D157" t="s">
        <v>36</v>
      </c>
    </row>
    <row r="158" spans="1:9" x14ac:dyDescent="0.3">
      <c r="B158" s="44" t="s">
        <v>52</v>
      </c>
      <c r="C158" s="44">
        <v>2.1</v>
      </c>
      <c r="D158" t="s">
        <v>36</v>
      </c>
    </row>
    <row r="159" spans="1:9" ht="34.5" customHeight="1" thickBot="1" x14ac:dyDescent="0.35">
      <c r="B159" s="72" t="s">
        <v>108</v>
      </c>
      <c r="C159" s="72">
        <v>6</v>
      </c>
    </row>
    <row r="160" spans="1:9" ht="15" thickBot="1" x14ac:dyDescent="0.35">
      <c r="B160" s="70" t="s">
        <v>114</v>
      </c>
      <c r="C160" s="74">
        <f>C157*C158*C159</f>
        <v>10.080000000000002</v>
      </c>
      <c r="D160" t="s">
        <v>26</v>
      </c>
    </row>
    <row r="161" spans="1:9" ht="15" customHeight="1" x14ac:dyDescent="0.3"/>
    <row r="164" spans="1:9" x14ac:dyDescent="0.3">
      <c r="A164" s="69" t="str">
        <f>'PLANILHA ORCA'!C43</f>
        <v>7.2</v>
      </c>
      <c r="B164" s="151" t="str">
        <f>'PLANILHA ORCA'!D43</f>
        <v>Esquadria de alumínio basculante c/vidro e ferragens - Balacim</v>
      </c>
      <c r="C164" s="151"/>
      <c r="D164" s="151"/>
      <c r="E164" s="151"/>
      <c r="F164" s="151"/>
      <c r="G164" s="151"/>
      <c r="H164" s="151"/>
      <c r="I164" s="151"/>
    </row>
    <row r="166" spans="1:9" x14ac:dyDescent="0.3">
      <c r="B166" s="44" t="s">
        <v>32</v>
      </c>
      <c r="C166" s="44">
        <v>0.6</v>
      </c>
      <c r="D166" t="s">
        <v>36</v>
      </c>
    </row>
    <row r="167" spans="1:9" x14ac:dyDescent="0.3">
      <c r="B167" s="44" t="s">
        <v>52</v>
      </c>
      <c r="C167" s="44">
        <v>0.6</v>
      </c>
      <c r="D167" t="s">
        <v>36</v>
      </c>
    </row>
    <row r="168" spans="1:9" ht="15" thickBot="1" x14ac:dyDescent="0.35">
      <c r="B168" s="72" t="s">
        <v>108</v>
      </c>
      <c r="C168" s="72">
        <v>4</v>
      </c>
    </row>
    <row r="169" spans="1:9" ht="23.25" customHeight="1" thickBot="1" x14ac:dyDescent="0.35">
      <c r="B169" s="70" t="s">
        <v>115</v>
      </c>
      <c r="C169" s="74">
        <f>C166*C167*C168</f>
        <v>1.44</v>
      </c>
      <c r="D169" t="s">
        <v>26</v>
      </c>
    </row>
    <row r="170" spans="1:9" ht="22.5" customHeight="1" x14ac:dyDescent="0.3"/>
    <row r="171" spans="1:9" ht="22.5" customHeight="1" x14ac:dyDescent="0.3">
      <c r="A171" s="99" t="str">
        <f>'PLANILHA ORCA'!C47</f>
        <v>8.1</v>
      </c>
      <c r="B171" s="151" t="str">
        <f>'PLANILHA ORCA'!D47</f>
        <v>Reboco com argamassa 1:6:Adit. Plast</v>
      </c>
      <c r="C171" s="151"/>
      <c r="D171" s="151"/>
      <c r="E171" s="151"/>
      <c r="F171" s="151"/>
      <c r="G171" s="151"/>
      <c r="H171" s="151"/>
      <c r="I171" s="151"/>
    </row>
    <row r="172" spans="1:9" ht="22.5" customHeight="1" x14ac:dyDescent="0.3"/>
    <row r="173" spans="1:9" ht="22.5" customHeight="1" x14ac:dyDescent="0.3">
      <c r="B173" s="44" t="s">
        <v>152</v>
      </c>
      <c r="C173" s="102">
        <f>D127</f>
        <v>368.65999999999997</v>
      </c>
    </row>
    <row r="174" spans="1:9" ht="22.5" customHeight="1" x14ac:dyDescent="0.3">
      <c r="B174" s="44" t="s">
        <v>184</v>
      </c>
      <c r="C174" s="44">
        <v>2</v>
      </c>
    </row>
    <row r="175" spans="1:9" ht="22.5" customHeight="1" thickBot="1" x14ac:dyDescent="0.35"/>
    <row r="176" spans="1:9" ht="22.5" customHeight="1" thickBot="1" x14ac:dyDescent="0.35">
      <c r="B176" s="70" t="s">
        <v>116</v>
      </c>
      <c r="C176" s="73">
        <f>C173*C174</f>
        <v>737.31999999999994</v>
      </c>
    </row>
    <row r="177" spans="1:9" ht="21.75" customHeight="1" x14ac:dyDescent="0.3"/>
    <row r="178" spans="1:9" x14ac:dyDescent="0.3">
      <c r="A178" s="69" t="str">
        <f>'PLANILHA ORCA'!C48</f>
        <v>8.2</v>
      </c>
      <c r="B178" s="151" t="str">
        <f>'PLANILHA ORCA'!D48</f>
        <v xml:space="preserve">Azulejo branco assentado a prumo no traço 1:5:1 - Parede </v>
      </c>
      <c r="C178" s="151"/>
      <c r="D178" s="151"/>
      <c r="E178" s="151"/>
      <c r="F178" s="151"/>
      <c r="G178" s="151"/>
      <c r="H178" s="151"/>
      <c r="I178" s="151"/>
    </row>
    <row r="180" spans="1:9" x14ac:dyDescent="0.3">
      <c r="B180" s="44" t="s">
        <v>51</v>
      </c>
      <c r="C180" s="44">
        <f>C42+5.2+5.2+3.2+3.2</f>
        <v>176.11999999999995</v>
      </c>
    </row>
    <row r="181" spans="1:9" ht="15" customHeight="1" x14ac:dyDescent="0.3">
      <c r="B181" s="44" t="s">
        <v>52</v>
      </c>
      <c r="C181" s="44">
        <v>1.5</v>
      </c>
    </row>
    <row r="182" spans="1:9" ht="15" thickBot="1" x14ac:dyDescent="0.35">
      <c r="B182" s="72" t="s">
        <v>117</v>
      </c>
      <c r="C182" s="110">
        <f>C169+C160+'PLANILHA ORCA'!F44</f>
        <v>21.6</v>
      </c>
    </row>
    <row r="183" spans="1:9" ht="15" thickBot="1" x14ac:dyDescent="0.35">
      <c r="B183" s="70" t="s">
        <v>115</v>
      </c>
      <c r="C183" s="74">
        <f>(C180*C181)-C182</f>
        <v>242.57999999999996</v>
      </c>
    </row>
    <row r="187" spans="1:9" x14ac:dyDescent="0.3">
      <c r="A187" s="69" t="str">
        <f>'PLANILHA ORCA'!C49</f>
        <v>8.3</v>
      </c>
      <c r="B187" s="151" t="str">
        <f>'PLANILHA ORCA'!D49</f>
        <v xml:space="preserve">Lajota ceramica - (Padrão Médio) - banheiros e box </v>
      </c>
      <c r="C187" s="151"/>
      <c r="D187" s="151"/>
      <c r="E187" s="151"/>
      <c r="F187" s="151"/>
      <c r="G187" s="151"/>
      <c r="H187" s="151"/>
      <c r="I187" s="151"/>
    </row>
    <row r="188" spans="1:9" ht="15" thickBot="1" x14ac:dyDescent="0.35"/>
    <row r="189" spans="1:9" ht="15" thickBot="1" x14ac:dyDescent="0.35">
      <c r="B189" s="70" t="s">
        <v>115</v>
      </c>
      <c r="C189" s="74">
        <v>6</v>
      </c>
      <c r="D189" t="s">
        <v>26</v>
      </c>
    </row>
    <row r="190" spans="1:9" ht="15" thickBot="1" x14ac:dyDescent="0.35">
      <c r="B190" s="70" t="s">
        <v>115</v>
      </c>
      <c r="C190" s="74">
        <v>160</v>
      </c>
      <c r="D190" t="s">
        <v>26</v>
      </c>
    </row>
    <row r="191" spans="1:9" ht="15" thickBot="1" x14ac:dyDescent="0.35">
      <c r="B191" s="70" t="s">
        <v>115</v>
      </c>
      <c r="C191" s="74">
        <f>C190+C189</f>
        <v>166</v>
      </c>
      <c r="D191" t="s">
        <v>26</v>
      </c>
    </row>
    <row r="193" spans="1:9" x14ac:dyDescent="0.3">
      <c r="A193" s="96" t="str">
        <f>'PLANILHA ORCA'!C50</f>
        <v>8.4</v>
      </c>
      <c r="B193" s="151" t="str">
        <f>'PLANILHA ORCA'!D50</f>
        <v>Piso Korodur (incluso execução)</v>
      </c>
      <c r="C193" s="151"/>
      <c r="D193" s="151"/>
      <c r="E193" s="151"/>
      <c r="F193" s="151"/>
      <c r="G193" s="151"/>
      <c r="H193" s="151"/>
      <c r="I193" s="151"/>
    </row>
    <row r="195" spans="1:9" x14ac:dyDescent="0.3">
      <c r="B195" s="44" t="s">
        <v>150</v>
      </c>
      <c r="C195" s="44">
        <v>120</v>
      </c>
    </row>
    <row r="196" spans="1:9" ht="29.4" thickBot="1" x14ac:dyDescent="0.35">
      <c r="B196" s="76" t="s">
        <v>151</v>
      </c>
      <c r="C196" s="44">
        <v>551</v>
      </c>
    </row>
    <row r="197" spans="1:9" ht="15" thickBot="1" x14ac:dyDescent="0.35">
      <c r="B197" s="70" t="s">
        <v>115</v>
      </c>
      <c r="C197" s="74">
        <f>C195+C196</f>
        <v>671</v>
      </c>
    </row>
    <row r="199" spans="1:9" x14ac:dyDescent="0.3">
      <c r="A199" s="96" t="str">
        <f>'PLANILHA ORCA'!C51</f>
        <v>8.5</v>
      </c>
      <c r="B199" s="151" t="str">
        <f>'PLANILHA ORCA'!D51</f>
        <v>Concreto c/ seixo e junta seca e=10cm - Calçada</v>
      </c>
      <c r="C199" s="151"/>
      <c r="D199" s="151"/>
      <c r="E199" s="151"/>
      <c r="F199" s="151"/>
      <c r="G199" s="151"/>
      <c r="H199" s="151"/>
      <c r="I199" s="151"/>
    </row>
    <row r="201" spans="1:9" x14ac:dyDescent="0.3">
      <c r="B201" s="44" t="s">
        <v>152</v>
      </c>
      <c r="C201" s="44">
        <v>15</v>
      </c>
    </row>
    <row r="202" spans="1:9" ht="15" thickBot="1" x14ac:dyDescent="0.35">
      <c r="B202" s="76" t="s">
        <v>153</v>
      </c>
      <c r="C202" s="44">
        <v>21</v>
      </c>
    </row>
    <row r="203" spans="1:9" ht="15" thickBot="1" x14ac:dyDescent="0.35">
      <c r="B203" s="70" t="s">
        <v>115</v>
      </c>
      <c r="C203" s="74">
        <f>C201+C202</f>
        <v>36</v>
      </c>
    </row>
    <row r="205" spans="1:9" x14ac:dyDescent="0.3">
      <c r="A205" s="103" t="str">
        <f>'PLANILHA ORCA'!C52</f>
        <v>8.6</v>
      </c>
      <c r="B205" s="151" t="str">
        <f>'PLANILHA ORCA'!D52</f>
        <v>Peitoril em marmore branco e=2cm</v>
      </c>
      <c r="C205" s="151"/>
      <c r="D205" s="151"/>
      <c r="E205" s="151"/>
      <c r="F205" s="151"/>
      <c r="G205" s="151"/>
      <c r="H205" s="151"/>
      <c r="I205" s="151"/>
    </row>
    <row r="206" spans="1:9" x14ac:dyDescent="0.3">
      <c r="B206" s="44" t="s">
        <v>32</v>
      </c>
      <c r="C206" s="44">
        <v>0.3</v>
      </c>
    </row>
    <row r="207" spans="1:9" x14ac:dyDescent="0.3">
      <c r="B207" s="44" t="s">
        <v>31</v>
      </c>
      <c r="C207" s="44">
        <v>2</v>
      </c>
    </row>
    <row r="208" spans="1:9" ht="15" thickBot="1" x14ac:dyDescent="0.35">
      <c r="B208" s="76" t="s">
        <v>108</v>
      </c>
      <c r="C208" s="44">
        <v>16</v>
      </c>
    </row>
    <row r="209" spans="1:9" ht="15" thickBot="1" x14ac:dyDescent="0.35">
      <c r="B209" s="70" t="s">
        <v>115</v>
      </c>
      <c r="C209" s="74">
        <f>C206*C207*C208</f>
        <v>9.6</v>
      </c>
    </row>
    <row r="211" spans="1:9" ht="15" customHeight="1" x14ac:dyDescent="0.3"/>
    <row r="212" spans="1:9" x14ac:dyDescent="0.3">
      <c r="A212" s="69" t="str">
        <f>'PLANILHA ORCA'!C55</f>
        <v>9.1</v>
      </c>
      <c r="B212" s="151" t="str">
        <f>'PLANILHA ORCA'!D55</f>
        <v>Forro em réguas de PVC, frisada, para ambientes comerciais, inclusive estrutura de fixação</v>
      </c>
      <c r="C212" s="151"/>
      <c r="D212" s="151"/>
      <c r="E212" s="151"/>
      <c r="F212" s="151"/>
      <c r="G212" s="151"/>
      <c r="H212" s="151"/>
      <c r="I212" s="151"/>
    </row>
    <row r="214" spans="1:9" ht="15" customHeight="1" thickBot="1" x14ac:dyDescent="0.35"/>
    <row r="215" spans="1:9" ht="15" thickBot="1" x14ac:dyDescent="0.35">
      <c r="B215" s="77" t="s">
        <v>116</v>
      </c>
      <c r="C215" s="78">
        <v>6</v>
      </c>
      <c r="D215" t="s">
        <v>26</v>
      </c>
    </row>
    <row r="217" spans="1:9" x14ac:dyDescent="0.3">
      <c r="A217" s="69" t="str">
        <f>'PLANILHA ORCA'!C58</f>
        <v>10.1</v>
      </c>
      <c r="B217" s="151" t="str">
        <f>'PLANILHA ORCA'!D58</f>
        <v>PVA externa c/ massa sem liq. Preparador (2 demão)</v>
      </c>
      <c r="C217" s="151"/>
      <c r="D217" s="151"/>
      <c r="E217" s="151"/>
      <c r="F217" s="151"/>
      <c r="G217" s="151"/>
      <c r="H217" s="151"/>
      <c r="I217" s="151"/>
    </row>
    <row r="219" spans="1:9" x14ac:dyDescent="0.3">
      <c r="B219" s="44" t="s">
        <v>51</v>
      </c>
      <c r="C219" s="44">
        <f>20.12+6.15+6.15</f>
        <v>32.42</v>
      </c>
      <c r="D219" t="s">
        <v>109</v>
      </c>
    </row>
    <row r="220" spans="1:9" ht="15" customHeight="1" thickBot="1" x14ac:dyDescent="0.35">
      <c r="B220" s="44" t="s">
        <v>52</v>
      </c>
      <c r="C220" s="44">
        <v>3.5</v>
      </c>
      <c r="D220" t="s">
        <v>36</v>
      </c>
    </row>
    <row r="221" spans="1:9" ht="15" thickBot="1" x14ac:dyDescent="0.35">
      <c r="B221" s="70" t="s">
        <v>105</v>
      </c>
      <c r="C221" s="74">
        <f>C219*C220</f>
        <v>113.47</v>
      </c>
      <c r="D221" t="s">
        <v>26</v>
      </c>
    </row>
    <row r="223" spans="1:9" x14ac:dyDescent="0.3">
      <c r="B223" s="44" t="s">
        <v>51</v>
      </c>
      <c r="C223" s="44">
        <f>24.08+24.08</f>
        <v>48.16</v>
      </c>
      <c r="D223" t="s">
        <v>109</v>
      </c>
    </row>
    <row r="224" spans="1:9" ht="15" thickBot="1" x14ac:dyDescent="0.35">
      <c r="B224" s="44" t="s">
        <v>52</v>
      </c>
      <c r="C224" s="44">
        <v>2.5</v>
      </c>
      <c r="D224" t="s">
        <v>36</v>
      </c>
    </row>
    <row r="225" spans="1:9" ht="15" thickBot="1" x14ac:dyDescent="0.35">
      <c r="B225" s="70" t="s">
        <v>105</v>
      </c>
      <c r="C225" s="74">
        <f>C223*C224</f>
        <v>120.39999999999999</v>
      </c>
      <c r="D225" t="s">
        <v>26</v>
      </c>
    </row>
    <row r="226" spans="1:9" x14ac:dyDescent="0.3">
      <c r="B226" s="97"/>
      <c r="C226" s="97"/>
    </row>
    <row r="227" spans="1:9" x14ac:dyDescent="0.3">
      <c r="B227" s="44" t="s">
        <v>51</v>
      </c>
      <c r="C227" s="44">
        <f>5.2+5.2+3.2+3.2</f>
        <v>16.8</v>
      </c>
      <c r="D227" t="s">
        <v>109</v>
      </c>
    </row>
    <row r="228" spans="1:9" ht="15" thickBot="1" x14ac:dyDescent="0.35">
      <c r="B228" s="44" t="s">
        <v>52</v>
      </c>
      <c r="C228" s="44">
        <v>3</v>
      </c>
      <c r="D228" t="s">
        <v>36</v>
      </c>
    </row>
    <row r="229" spans="1:9" ht="15" thickBot="1" x14ac:dyDescent="0.35">
      <c r="B229" s="70" t="s">
        <v>105</v>
      </c>
      <c r="C229" s="74">
        <f>C227*C228</f>
        <v>50.400000000000006</v>
      </c>
      <c r="D229" t="s">
        <v>26</v>
      </c>
    </row>
    <row r="230" spans="1:9" ht="15" thickBot="1" x14ac:dyDescent="0.35">
      <c r="B230" s="97"/>
      <c r="C230" s="97"/>
    </row>
    <row r="231" spans="1:9" ht="15" thickBot="1" x14ac:dyDescent="0.35">
      <c r="B231" s="79" t="s">
        <v>116</v>
      </c>
      <c r="C231" s="74">
        <f>C225+C221+C229</f>
        <v>284.27</v>
      </c>
    </row>
    <row r="232" spans="1:9" ht="15" thickBot="1" x14ac:dyDescent="0.35">
      <c r="B232" s="79" t="s">
        <v>116</v>
      </c>
      <c r="C232" s="74">
        <f>C231*2</f>
        <v>568.54</v>
      </c>
      <c r="D232" t="s">
        <v>164</v>
      </c>
    </row>
    <row r="234" spans="1:9" x14ac:dyDescent="0.3">
      <c r="A234" s="69" t="str">
        <f>'PLANILHA ORCA'!C59</f>
        <v>10.2</v>
      </c>
      <c r="B234" s="151" t="str">
        <f>'PLANILHA ORCA'!D59</f>
        <v>PVA interna c/ massa acrilica sem selador (2 demão)</v>
      </c>
      <c r="C234" s="151"/>
      <c r="D234" s="151"/>
      <c r="E234" s="151"/>
      <c r="F234" s="151"/>
      <c r="G234" s="151"/>
      <c r="H234" s="151"/>
      <c r="I234" s="151"/>
    </row>
    <row r="236" spans="1:9" x14ac:dyDescent="0.3">
      <c r="B236" s="44" t="s">
        <v>51</v>
      </c>
      <c r="C236" s="44">
        <f>C219</f>
        <v>32.42</v>
      </c>
      <c r="D236" t="s">
        <v>109</v>
      </c>
    </row>
    <row r="237" spans="1:9" ht="15" thickBot="1" x14ac:dyDescent="0.35">
      <c r="B237" s="44" t="s">
        <v>52</v>
      </c>
      <c r="C237" s="44">
        <f>C220</f>
        <v>3.5</v>
      </c>
      <c r="D237" t="s">
        <v>36</v>
      </c>
    </row>
    <row r="238" spans="1:9" ht="15" thickBot="1" x14ac:dyDescent="0.35">
      <c r="B238" s="70" t="s">
        <v>105</v>
      </c>
      <c r="C238" s="74">
        <f>C236*C237</f>
        <v>113.47</v>
      </c>
      <c r="D238" t="s">
        <v>26</v>
      </c>
    </row>
    <row r="240" spans="1:9" x14ac:dyDescent="0.3">
      <c r="B240" s="44" t="s">
        <v>51</v>
      </c>
      <c r="C240" s="44">
        <f>24.08+24.08+3.5+3.5+3.5+3.5</f>
        <v>62.16</v>
      </c>
      <c r="D240" t="s">
        <v>109</v>
      </c>
    </row>
    <row r="241" spans="1:9" ht="15" thickBot="1" x14ac:dyDescent="0.35">
      <c r="B241" s="44" t="s">
        <v>52</v>
      </c>
      <c r="C241" s="44">
        <v>1.5</v>
      </c>
      <c r="D241" t="s">
        <v>36</v>
      </c>
    </row>
    <row r="242" spans="1:9" ht="15" thickBot="1" x14ac:dyDescent="0.35">
      <c r="B242" s="70" t="s">
        <v>105</v>
      </c>
      <c r="C242" s="74">
        <f>C240*C241</f>
        <v>93.24</v>
      </c>
      <c r="D242" t="s">
        <v>26</v>
      </c>
    </row>
    <row r="243" spans="1:9" x14ac:dyDescent="0.3">
      <c r="B243" s="97"/>
      <c r="C243" s="97"/>
    </row>
    <row r="244" spans="1:9" x14ac:dyDescent="0.3">
      <c r="B244" s="44" t="s">
        <v>51</v>
      </c>
      <c r="C244" s="44">
        <f>C227</f>
        <v>16.8</v>
      </c>
      <c r="D244" t="s">
        <v>109</v>
      </c>
    </row>
    <row r="245" spans="1:9" ht="15" thickBot="1" x14ac:dyDescent="0.35">
      <c r="B245" s="44" t="s">
        <v>52</v>
      </c>
      <c r="C245" s="44">
        <v>3</v>
      </c>
      <c r="D245" t="s">
        <v>36</v>
      </c>
    </row>
    <row r="246" spans="1:9" ht="15" thickBot="1" x14ac:dyDescent="0.35">
      <c r="B246" s="70" t="s">
        <v>105</v>
      </c>
      <c r="C246" s="74">
        <f>C244*C245*2</f>
        <v>100.80000000000001</v>
      </c>
      <c r="D246" t="s">
        <v>26</v>
      </c>
    </row>
    <row r="247" spans="1:9" x14ac:dyDescent="0.3">
      <c r="B247" s="97"/>
      <c r="C247" s="97"/>
    </row>
    <row r="248" spans="1:9" ht="15" thickBot="1" x14ac:dyDescent="0.35">
      <c r="B248" s="97"/>
      <c r="C248" s="97"/>
    </row>
    <row r="249" spans="1:9" ht="15" thickBot="1" x14ac:dyDescent="0.35">
      <c r="B249" s="79" t="s">
        <v>114</v>
      </c>
      <c r="C249" s="74">
        <f>C246+C242+C238</f>
        <v>307.51</v>
      </c>
    </row>
    <row r="250" spans="1:9" ht="15" thickBot="1" x14ac:dyDescent="0.35">
      <c r="B250" s="79" t="s">
        <v>116</v>
      </c>
      <c r="C250" s="74">
        <f>C249*2</f>
        <v>615.02</v>
      </c>
      <c r="D250" t="s">
        <v>199</v>
      </c>
    </row>
    <row r="254" spans="1:9" x14ac:dyDescent="0.3">
      <c r="A254" s="99" t="str">
        <f>'PLANILHA ORCA'!C60</f>
        <v>10.2</v>
      </c>
      <c r="B254" s="151" t="str">
        <f>'PLANILHA ORCA'!D60</f>
        <v>Pintura anticorrosiva</v>
      </c>
      <c r="C254" s="151"/>
      <c r="D254" s="151"/>
      <c r="E254" s="151"/>
      <c r="F254" s="151"/>
      <c r="G254" s="151"/>
      <c r="H254" s="151"/>
      <c r="I254" s="151"/>
    </row>
    <row r="255" spans="1:9" ht="15" thickBot="1" x14ac:dyDescent="0.35"/>
    <row r="256" spans="1:9" x14ac:dyDescent="0.3">
      <c r="B256" s="44" t="s">
        <v>32</v>
      </c>
      <c r="C256" s="44">
        <f>C107</f>
        <v>20.2</v>
      </c>
      <c r="D256" t="s">
        <v>36</v>
      </c>
      <c r="E256" s="163" t="s">
        <v>173</v>
      </c>
      <c r="F256" s="164"/>
      <c r="G256" s="164"/>
      <c r="H256" s="164"/>
      <c r="I256" s="165"/>
    </row>
    <row r="257" spans="1:9" ht="15" thickBot="1" x14ac:dyDescent="0.35">
      <c r="B257" s="72" t="s">
        <v>31</v>
      </c>
      <c r="C257" s="72">
        <f>C101</f>
        <v>42.41</v>
      </c>
      <c r="D257" t="s">
        <v>36</v>
      </c>
      <c r="E257" s="166"/>
      <c r="F257" s="167"/>
      <c r="G257" s="167"/>
      <c r="H257" s="167"/>
      <c r="I257" s="168"/>
    </row>
    <row r="258" spans="1:9" ht="15" thickBot="1" x14ac:dyDescent="0.35">
      <c r="B258" s="70" t="s">
        <v>115</v>
      </c>
      <c r="C258" s="75">
        <f>C256*C257</f>
        <v>856.6819999999999</v>
      </c>
      <c r="D258" t="s">
        <v>26</v>
      </c>
      <c r="E258" s="169"/>
      <c r="F258" s="170"/>
      <c r="G258" s="170"/>
      <c r="H258" s="170"/>
      <c r="I258" s="171"/>
    </row>
    <row r="261" spans="1:9" x14ac:dyDescent="0.3">
      <c r="A261" s="69" t="str">
        <f>'PLANILHA ORCA'!C86</f>
        <v>13.1</v>
      </c>
      <c r="B261" s="151" t="str">
        <f>'PLANILHA ORCA'!D86</f>
        <v>Forro em réguas de PVC, frisada, para ambientes comerciais, inclusive estrutura de fixação - UTILIZAÇÃO NA FACHADA</v>
      </c>
      <c r="C261" s="151"/>
      <c r="D261" s="151"/>
      <c r="E261" s="151"/>
      <c r="F261" s="151"/>
      <c r="G261" s="151"/>
      <c r="H261" s="151"/>
      <c r="I261" s="151"/>
    </row>
    <row r="263" spans="1:9" x14ac:dyDescent="0.3">
      <c r="B263" s="44" t="s">
        <v>115</v>
      </c>
      <c r="C263" s="44">
        <v>43</v>
      </c>
      <c r="D263" t="s">
        <v>26</v>
      </c>
    </row>
    <row r="287" ht="15" customHeight="1" x14ac:dyDescent="0.3"/>
    <row r="303" ht="15" customHeight="1" x14ac:dyDescent="0.3"/>
    <row r="312" ht="15" customHeight="1" x14ac:dyDescent="0.3"/>
    <row r="318" ht="15" customHeight="1" x14ac:dyDescent="0.3"/>
    <row r="322" ht="15" customHeight="1" x14ac:dyDescent="0.3"/>
    <row r="328" ht="15" customHeight="1" x14ac:dyDescent="0.3"/>
  </sheetData>
  <mergeCells count="42">
    <mergeCell ref="B234:I234"/>
    <mergeCell ref="B261:I261"/>
    <mergeCell ref="B178:I178"/>
    <mergeCell ref="B187:I187"/>
    <mergeCell ref="B193:I193"/>
    <mergeCell ref="B212:I212"/>
    <mergeCell ref="B254:I254"/>
    <mergeCell ref="E256:I258"/>
    <mergeCell ref="B205:I205"/>
    <mergeCell ref="E149:I151"/>
    <mergeCell ref="B33:I33"/>
    <mergeCell ref="B39:I39"/>
    <mergeCell ref="B217:I217"/>
    <mergeCell ref="E143:I145"/>
    <mergeCell ref="B155:I155"/>
    <mergeCell ref="B171:I171"/>
    <mergeCell ref="F100:J102"/>
    <mergeCell ref="F107:J109"/>
    <mergeCell ref="E137:I139"/>
    <mergeCell ref="B147:I147"/>
    <mergeCell ref="B90:I90"/>
    <mergeCell ref="A2:B5"/>
    <mergeCell ref="C4:I4"/>
    <mergeCell ref="C5:I5"/>
    <mergeCell ref="C2:I3"/>
    <mergeCell ref="B7:I7"/>
    <mergeCell ref="B13:I13"/>
    <mergeCell ref="B25:I25"/>
    <mergeCell ref="B199:I199"/>
    <mergeCell ref="B112:I112"/>
    <mergeCell ref="B53:I53"/>
    <mergeCell ref="B69:I69"/>
    <mergeCell ref="B75:I75"/>
    <mergeCell ref="B82:I82"/>
    <mergeCell ref="B57:I57"/>
    <mergeCell ref="B98:I98"/>
    <mergeCell ref="B105:I105"/>
    <mergeCell ref="B164:I164"/>
    <mergeCell ref="B129:I129"/>
    <mergeCell ref="B135:I135"/>
    <mergeCell ref="B141:I141"/>
    <mergeCell ref="E131:I13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view="pageBreakPreview" zoomScale="90" zoomScaleNormal="100" zoomScaleSheetLayoutView="90" workbookViewId="0">
      <selection activeCell="L8" sqref="L8"/>
    </sheetView>
  </sheetViews>
  <sheetFormatPr defaultRowHeight="14.4" x14ac:dyDescent="0.3"/>
  <cols>
    <col min="9" max="9" width="7.6640625" bestFit="1" customWidth="1"/>
    <col min="10" max="10" width="13.109375" bestFit="1" customWidth="1"/>
  </cols>
  <sheetData>
    <row r="1" spans="1:10" ht="15.6" x14ac:dyDescent="0.3">
      <c r="A1" s="185"/>
      <c r="B1" s="185"/>
      <c r="C1" s="185"/>
      <c r="D1" s="90"/>
      <c r="E1" s="90"/>
      <c r="F1" s="90"/>
      <c r="G1" s="90"/>
      <c r="H1" s="90"/>
      <c r="I1" s="80"/>
      <c r="J1" s="81"/>
    </row>
    <row r="2" spans="1:10" ht="15" customHeight="1" thickBot="1" x14ac:dyDescent="0.35">
      <c r="A2" s="185"/>
      <c r="B2" s="185"/>
      <c r="C2" s="185"/>
      <c r="D2" s="91"/>
      <c r="E2" s="91"/>
      <c r="F2" s="91"/>
      <c r="G2" s="82"/>
      <c r="H2" s="82"/>
      <c r="I2" s="82"/>
      <c r="J2" s="83"/>
    </row>
    <row r="3" spans="1:10" ht="24.75" customHeight="1" thickBot="1" x14ac:dyDescent="0.35">
      <c r="A3" s="186" t="s">
        <v>523</v>
      </c>
      <c r="B3" s="187"/>
      <c r="C3" s="187"/>
      <c r="D3" s="187"/>
      <c r="E3" s="187"/>
      <c r="F3" s="187"/>
      <c r="G3" s="187"/>
      <c r="H3" s="187"/>
      <c r="I3" s="187"/>
      <c r="J3" s="188"/>
    </row>
    <row r="4" spans="1:10" ht="24.75" customHeight="1" thickBot="1" x14ac:dyDescent="0.35">
      <c r="A4" s="172" t="str">
        <f>'[1]Memória de Cálculo'!A6:B6</f>
        <v>B.D.I ADOTADO:</v>
      </c>
      <c r="B4" s="173"/>
      <c r="C4" s="198">
        <f>J25</f>
        <v>0.2881986483454233</v>
      </c>
      <c r="D4" s="198"/>
      <c r="E4" s="198"/>
      <c r="F4" s="198"/>
      <c r="G4" s="199"/>
      <c r="H4" s="192"/>
      <c r="I4" s="193"/>
      <c r="J4" s="194"/>
    </row>
    <row r="5" spans="1:10" ht="27.75" customHeight="1" thickBot="1" x14ac:dyDescent="0.35">
      <c r="A5" s="189" t="s">
        <v>132</v>
      </c>
      <c r="B5" s="190"/>
      <c r="C5" s="190"/>
      <c r="D5" s="190"/>
      <c r="E5" s="190"/>
      <c r="F5" s="190"/>
      <c r="G5" s="191"/>
      <c r="H5" s="195"/>
      <c r="I5" s="196"/>
      <c r="J5" s="197"/>
    </row>
    <row r="6" spans="1:10" ht="27.75" customHeight="1" thickBot="1" x14ac:dyDescent="0.35">
      <c r="A6" s="189" t="s">
        <v>104</v>
      </c>
      <c r="B6" s="190"/>
      <c r="C6" s="190"/>
      <c r="D6" s="190"/>
      <c r="E6" s="190"/>
      <c r="F6" s="190"/>
      <c r="G6" s="190"/>
      <c r="H6" s="190"/>
      <c r="I6" s="190"/>
      <c r="J6" s="191"/>
    </row>
    <row r="7" spans="1:10" ht="15" thickBot="1" x14ac:dyDescent="0.35">
      <c r="A7" s="177"/>
      <c r="B7" s="177"/>
      <c r="C7" s="177"/>
      <c r="D7" s="177"/>
      <c r="E7" s="177"/>
      <c r="F7" s="177"/>
      <c r="G7" s="177"/>
      <c r="H7" s="177"/>
      <c r="I7" s="177"/>
      <c r="J7" s="177"/>
    </row>
    <row r="8" spans="1:10" ht="16.2" thickBot="1" x14ac:dyDescent="0.35">
      <c r="A8" s="178" t="s">
        <v>118</v>
      </c>
      <c r="B8" s="179"/>
      <c r="C8" s="179"/>
      <c r="D8" s="179"/>
      <c r="E8" s="179"/>
      <c r="F8" s="179"/>
      <c r="G8" s="179"/>
      <c r="H8" s="179"/>
      <c r="I8" s="179"/>
      <c r="J8" s="179"/>
    </row>
    <row r="9" spans="1:10" x14ac:dyDescent="0.3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x14ac:dyDescent="0.3">
      <c r="A10" s="176" t="s">
        <v>119</v>
      </c>
      <c r="B10" s="176"/>
      <c r="C10" s="176"/>
      <c r="D10" s="176"/>
      <c r="E10" s="176"/>
      <c r="F10" s="176"/>
      <c r="G10" s="176"/>
      <c r="H10" s="176"/>
      <c r="I10" s="176"/>
      <c r="J10" s="84">
        <f>SUM(J11:J14)</f>
        <v>5.3600000000000002E-2</v>
      </c>
    </row>
    <row r="11" spans="1:10" x14ac:dyDescent="0.3">
      <c r="A11" s="174" t="s">
        <v>120</v>
      </c>
      <c r="B11" s="174"/>
      <c r="C11" s="174"/>
      <c r="D11" s="174"/>
      <c r="E11" s="174"/>
      <c r="F11" s="174"/>
      <c r="G11" s="174"/>
      <c r="H11" s="174"/>
      <c r="I11" s="174"/>
      <c r="J11" s="85">
        <v>0.03</v>
      </c>
    </row>
    <row r="12" spans="1:10" x14ac:dyDescent="0.3">
      <c r="A12" s="174" t="s">
        <v>121</v>
      </c>
      <c r="B12" s="174"/>
      <c r="C12" s="174"/>
      <c r="D12" s="174"/>
      <c r="E12" s="174"/>
      <c r="F12" s="174"/>
      <c r="G12" s="174"/>
      <c r="H12" s="174"/>
      <c r="I12" s="174"/>
      <c r="J12" s="85">
        <v>5.8999999999999999E-3</v>
      </c>
    </row>
    <row r="13" spans="1:10" x14ac:dyDescent="0.3">
      <c r="A13" s="174" t="s">
        <v>122</v>
      </c>
      <c r="B13" s="174"/>
      <c r="C13" s="174"/>
      <c r="D13" s="174"/>
      <c r="E13" s="174"/>
      <c r="F13" s="174"/>
      <c r="G13" s="174"/>
      <c r="H13" s="174"/>
      <c r="I13" s="174"/>
      <c r="J13" s="85">
        <v>8.0000000000000002E-3</v>
      </c>
    </row>
    <row r="14" spans="1:10" x14ac:dyDescent="0.3">
      <c r="A14" s="174" t="s">
        <v>123</v>
      </c>
      <c r="B14" s="174"/>
      <c r="C14" s="174"/>
      <c r="D14" s="174"/>
      <c r="E14" s="174"/>
      <c r="F14" s="174"/>
      <c r="G14" s="174"/>
      <c r="H14" s="174"/>
      <c r="I14" s="174"/>
      <c r="J14" s="85">
        <v>9.7000000000000003E-3</v>
      </c>
    </row>
    <row r="15" spans="1:10" x14ac:dyDescent="0.3">
      <c r="A15" s="175"/>
      <c r="B15" s="175"/>
      <c r="C15" s="175"/>
      <c r="D15" s="175"/>
      <c r="E15" s="175"/>
      <c r="F15" s="175"/>
      <c r="G15" s="175"/>
      <c r="H15" s="175"/>
      <c r="I15" s="175"/>
      <c r="J15" s="175"/>
    </row>
    <row r="16" spans="1:10" x14ac:dyDescent="0.3">
      <c r="A16" s="176" t="s">
        <v>124</v>
      </c>
      <c r="B16" s="176"/>
      <c r="C16" s="176"/>
      <c r="D16" s="176"/>
      <c r="E16" s="176"/>
      <c r="F16" s="176"/>
      <c r="G16" s="176"/>
      <c r="H16" s="176"/>
      <c r="I16" s="176"/>
      <c r="J16" s="84">
        <f>SUM(J17:J20)</f>
        <v>0.13150000000000001</v>
      </c>
    </row>
    <row r="17" spans="1:10" x14ac:dyDescent="0.3">
      <c r="A17" s="174" t="s">
        <v>125</v>
      </c>
      <c r="B17" s="174"/>
      <c r="C17" s="174"/>
      <c r="D17" s="174"/>
      <c r="E17" s="174"/>
      <c r="F17" s="174"/>
      <c r="G17" s="174"/>
      <c r="H17" s="174"/>
      <c r="I17" s="174"/>
      <c r="J17" s="85">
        <v>0.03</v>
      </c>
    </row>
    <row r="18" spans="1:10" x14ac:dyDescent="0.3">
      <c r="A18" s="174" t="s">
        <v>126</v>
      </c>
      <c r="B18" s="174"/>
      <c r="C18" s="174"/>
      <c r="D18" s="174"/>
      <c r="E18" s="174"/>
      <c r="F18" s="174"/>
      <c r="G18" s="174"/>
      <c r="H18" s="174"/>
      <c r="I18" s="174"/>
      <c r="J18" s="85">
        <v>6.4999999999999997E-3</v>
      </c>
    </row>
    <row r="19" spans="1:10" x14ac:dyDescent="0.3">
      <c r="A19" s="174" t="s">
        <v>127</v>
      </c>
      <c r="B19" s="174"/>
      <c r="C19" s="174"/>
      <c r="D19" s="174"/>
      <c r="E19" s="174"/>
      <c r="F19" s="174"/>
      <c r="G19" s="174"/>
      <c r="H19" s="174"/>
      <c r="I19" s="174"/>
      <c r="J19" s="85">
        <v>0.05</v>
      </c>
    </row>
    <row r="20" spans="1:10" x14ac:dyDescent="0.3">
      <c r="A20" s="200" t="s">
        <v>128</v>
      </c>
      <c r="B20" s="200"/>
      <c r="C20" s="200"/>
      <c r="D20" s="200"/>
      <c r="E20" s="200"/>
      <c r="F20" s="200"/>
      <c r="G20" s="200"/>
      <c r="H20" s="200"/>
      <c r="I20" s="200"/>
      <c r="J20" s="86">
        <v>4.4999999999999998E-2</v>
      </c>
    </row>
    <row r="21" spans="1:10" x14ac:dyDescent="0.3">
      <c r="A21" s="175"/>
      <c r="B21" s="175"/>
      <c r="C21" s="175"/>
      <c r="D21" s="175"/>
      <c r="E21" s="175"/>
      <c r="F21" s="175"/>
      <c r="G21" s="175"/>
      <c r="H21" s="175"/>
      <c r="I21" s="175"/>
      <c r="J21" s="175"/>
    </row>
    <row r="22" spans="1:10" x14ac:dyDescent="0.3">
      <c r="A22" s="176" t="s">
        <v>129</v>
      </c>
      <c r="B22" s="176"/>
      <c r="C22" s="176"/>
      <c r="D22" s="176"/>
      <c r="E22" s="176"/>
      <c r="F22" s="176"/>
      <c r="G22" s="176"/>
      <c r="H22" s="176"/>
      <c r="I22" s="176"/>
      <c r="J22" s="84">
        <f>J23</f>
        <v>6.1600000000000002E-2</v>
      </c>
    </row>
    <row r="23" spans="1:10" x14ac:dyDescent="0.3">
      <c r="A23" s="174" t="s">
        <v>130</v>
      </c>
      <c r="B23" s="174"/>
      <c r="C23" s="174"/>
      <c r="D23" s="174"/>
      <c r="E23" s="174"/>
      <c r="F23" s="174"/>
      <c r="G23" s="174"/>
      <c r="H23" s="174"/>
      <c r="I23" s="174"/>
      <c r="J23" s="87">
        <v>6.1600000000000002E-2</v>
      </c>
    </row>
    <row r="24" spans="1:10" ht="15" thickBot="1" x14ac:dyDescent="0.35">
      <c r="A24" s="181"/>
      <c r="B24" s="181"/>
      <c r="C24" s="181"/>
      <c r="D24" s="181"/>
      <c r="E24" s="181"/>
      <c r="F24" s="181"/>
      <c r="G24" s="181"/>
      <c r="H24" s="181"/>
      <c r="I24" s="181"/>
      <c r="J24" s="88"/>
    </row>
    <row r="25" spans="1:10" ht="16.2" thickBot="1" x14ac:dyDescent="0.35">
      <c r="A25" s="182" t="s">
        <v>131</v>
      </c>
      <c r="B25" s="183"/>
      <c r="C25" s="183"/>
      <c r="D25" s="183"/>
      <c r="E25" s="183"/>
      <c r="F25" s="183"/>
      <c r="G25" s="183"/>
      <c r="H25" s="183"/>
      <c r="I25" s="184"/>
      <c r="J25" s="89">
        <f>((1+(J11+J13+J14))*(1+J12)*(1+J22))/(1-J16)-1</f>
        <v>0.2881986483454233</v>
      </c>
    </row>
  </sheetData>
  <mergeCells count="26">
    <mergeCell ref="A24:I24"/>
    <mergeCell ref="A25:I25"/>
    <mergeCell ref="A1:C2"/>
    <mergeCell ref="A3:J3"/>
    <mergeCell ref="A5:G5"/>
    <mergeCell ref="H4:J5"/>
    <mergeCell ref="A6:J6"/>
    <mergeCell ref="C4:G4"/>
    <mergeCell ref="A18:I18"/>
    <mergeCell ref="A19:I19"/>
    <mergeCell ref="A20:I20"/>
    <mergeCell ref="A21:J21"/>
    <mergeCell ref="A22:I22"/>
    <mergeCell ref="A23:I23"/>
    <mergeCell ref="A12:I12"/>
    <mergeCell ref="A13:I13"/>
    <mergeCell ref="A4:B4"/>
    <mergeCell ref="A14:I14"/>
    <mergeCell ref="A15:J15"/>
    <mergeCell ref="A16:I16"/>
    <mergeCell ref="A17:I17"/>
    <mergeCell ref="A7:J7"/>
    <mergeCell ref="A8:J8"/>
    <mergeCell ref="A9:J9"/>
    <mergeCell ref="A10:I10"/>
    <mergeCell ref="A11:I11"/>
  </mergeCells>
  <pageMargins left="0.511811024" right="0.511811024" top="0.78740157499999996" bottom="0.78740157499999996" header="0.31496062000000002" footer="0.31496062000000002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view="pageBreakPreview" zoomScaleNormal="100" zoomScaleSheetLayoutView="100" workbookViewId="0">
      <selection activeCell="C24" sqref="C24"/>
    </sheetView>
  </sheetViews>
  <sheetFormatPr defaultRowHeight="14.4" x14ac:dyDescent="0.3"/>
  <cols>
    <col min="2" max="2" width="8" customWidth="1"/>
    <col min="3" max="3" width="21.44140625" customWidth="1"/>
    <col min="4" max="4" width="15.109375" customWidth="1"/>
    <col min="6" max="7" width="13.88671875" bestFit="1" customWidth="1"/>
    <col min="8" max="8" width="15.44140625" customWidth="1"/>
    <col min="9" max="9" width="16.6640625" customWidth="1"/>
  </cols>
  <sheetData>
    <row r="1" spans="1:9" x14ac:dyDescent="0.3">
      <c r="A1" s="206"/>
      <c r="B1" s="206"/>
      <c r="C1" s="162" t="s">
        <v>9</v>
      </c>
      <c r="D1" s="162"/>
      <c r="E1" s="162"/>
      <c r="F1" s="162"/>
      <c r="G1" s="162"/>
      <c r="H1" s="162"/>
      <c r="I1" s="162"/>
    </row>
    <row r="2" spans="1:9" x14ac:dyDescent="0.3">
      <c r="A2" s="206"/>
      <c r="B2" s="206"/>
      <c r="C2" s="162" t="s">
        <v>523</v>
      </c>
      <c r="D2" s="162"/>
      <c r="E2" s="162"/>
      <c r="F2" s="162"/>
      <c r="G2" s="162"/>
      <c r="H2" s="162"/>
      <c r="I2" s="162"/>
    </row>
    <row r="3" spans="1:9" ht="24" customHeight="1" x14ac:dyDescent="0.3">
      <c r="A3" s="206"/>
      <c r="B3" s="206"/>
      <c r="C3" s="162" t="str">
        <f>'PLANILHA ORCA'!B7</f>
        <v>BAIRRO: CENTRO</v>
      </c>
      <c r="D3" s="162"/>
      <c r="E3" s="162"/>
      <c r="F3" s="162"/>
      <c r="G3" s="162"/>
      <c r="H3" s="162"/>
      <c r="I3" s="162"/>
    </row>
    <row r="4" spans="1:9" x14ac:dyDescent="0.3">
      <c r="A4" s="207"/>
      <c r="B4" s="207"/>
      <c r="C4" s="208" t="s">
        <v>208</v>
      </c>
      <c r="D4" s="208"/>
      <c r="E4" s="208"/>
      <c r="F4" s="208"/>
      <c r="G4" s="208"/>
      <c r="H4" s="208"/>
    </row>
    <row r="5" spans="1:9" x14ac:dyDescent="0.3">
      <c r="A5" s="45"/>
      <c r="B5" s="46" t="s">
        <v>38</v>
      </c>
      <c r="C5" s="46" t="s">
        <v>39</v>
      </c>
      <c r="D5" s="46" t="s">
        <v>40</v>
      </c>
      <c r="E5" s="46" t="s">
        <v>41</v>
      </c>
      <c r="F5" s="46" t="s">
        <v>177</v>
      </c>
      <c r="G5" s="46" t="s">
        <v>178</v>
      </c>
      <c r="H5" s="46" t="s">
        <v>179</v>
      </c>
      <c r="I5" s="109" t="s">
        <v>207</v>
      </c>
    </row>
    <row r="6" spans="1:9" x14ac:dyDescent="0.3">
      <c r="A6" s="45"/>
      <c r="B6" s="46"/>
      <c r="C6" s="46"/>
      <c r="D6" s="46"/>
      <c r="E6" s="46"/>
      <c r="F6" s="46"/>
      <c r="G6" s="66"/>
      <c r="H6" s="66"/>
      <c r="I6" s="109"/>
    </row>
    <row r="7" spans="1:9" ht="28.8" x14ac:dyDescent="0.3">
      <c r="A7" s="45"/>
      <c r="B7" s="52">
        <f>'PLANILHA ORCA'!C11</f>
        <v>1</v>
      </c>
      <c r="C7" s="57" t="str">
        <f>'PLANILHA ORCA'!D11</f>
        <v>SERVIÇOS PRELIMINARES</v>
      </c>
      <c r="D7" s="50">
        <f>'PLANILHA ORCA'!I11</f>
        <v>29862.322010000004</v>
      </c>
      <c r="E7" s="47">
        <f>D7/D33</f>
        <v>5.5597548068714454E-2</v>
      </c>
      <c r="F7" s="51">
        <v>1</v>
      </c>
      <c r="G7" s="66"/>
      <c r="H7" s="66"/>
      <c r="I7" s="109"/>
    </row>
    <row r="8" spans="1:9" x14ac:dyDescent="0.3">
      <c r="A8" s="45"/>
      <c r="B8" s="46"/>
      <c r="C8" s="46"/>
      <c r="D8" s="46"/>
      <c r="E8" s="46"/>
      <c r="F8" s="50">
        <f>D7</f>
        <v>29862.322010000004</v>
      </c>
      <c r="G8" s="66"/>
      <c r="H8" s="66"/>
      <c r="I8" s="109"/>
    </row>
    <row r="9" spans="1:9" ht="28.8" x14ac:dyDescent="0.3">
      <c r="A9" s="45"/>
      <c r="B9" s="46">
        <f>'PLANILHA ORCA'!C16</f>
        <v>2</v>
      </c>
      <c r="C9" s="49" t="str">
        <f>'PLANILHA ORCA'!D16</f>
        <v>MOVIMENTO DE TERRA E FUNDAÇÃO</v>
      </c>
      <c r="D9" s="50">
        <f>'PLANILHA ORCA'!I16</f>
        <v>22972.322567999996</v>
      </c>
      <c r="E9" s="47">
        <f>D9/D$33</f>
        <v>4.2769775498258167E-2</v>
      </c>
      <c r="F9" s="51">
        <v>1</v>
      </c>
      <c r="G9" s="66"/>
      <c r="H9" s="66"/>
      <c r="I9" s="109"/>
    </row>
    <row r="10" spans="1:9" x14ac:dyDescent="0.3">
      <c r="A10" s="45"/>
      <c r="B10" s="46"/>
      <c r="C10" s="46"/>
      <c r="D10" s="46"/>
      <c r="E10" s="46"/>
      <c r="F10" s="50">
        <f>D9</f>
        <v>22972.322567999996</v>
      </c>
      <c r="G10" s="66"/>
      <c r="H10" s="66"/>
      <c r="I10" s="109"/>
    </row>
    <row r="11" spans="1:9" ht="29.25" customHeight="1" x14ac:dyDescent="0.3">
      <c r="A11" s="45"/>
      <c r="B11" s="46">
        <f>'PLANILHA ORCA'!C23</f>
        <v>3</v>
      </c>
      <c r="C11" s="49" t="str">
        <f>'PLANILHA ORCA'!D23</f>
        <v>ESTRUTURA EM CONCRETO</v>
      </c>
      <c r="D11" s="50">
        <f>'PLANILHA ORCA'!I23</f>
        <v>18705.143380799997</v>
      </c>
      <c r="E11" s="47">
        <f>D11/D$33</f>
        <v>3.4825158870699077E-2</v>
      </c>
      <c r="F11" s="51">
        <v>1</v>
      </c>
      <c r="G11" s="44"/>
      <c r="H11" s="66"/>
      <c r="I11" s="109"/>
    </row>
    <row r="12" spans="1:9" x14ac:dyDescent="0.3">
      <c r="A12" s="45"/>
      <c r="B12" s="46"/>
      <c r="C12" s="46"/>
      <c r="D12" s="46"/>
      <c r="E12" s="46"/>
      <c r="F12" s="50">
        <f>D11</f>
        <v>18705.143380799997</v>
      </c>
      <c r="G12" s="44"/>
      <c r="H12" s="66"/>
      <c r="I12" s="109"/>
    </row>
    <row r="13" spans="1:9" ht="30" customHeight="1" x14ac:dyDescent="0.3">
      <c r="A13" s="45"/>
      <c r="B13" s="46">
        <f>'PLANILHA ORCA'!C28</f>
        <v>4</v>
      </c>
      <c r="C13" s="49" t="str">
        <f>'PLANILHA ORCA'!D28</f>
        <v>ESTRUTURA METALICA</v>
      </c>
      <c r="D13" s="50">
        <f>'PLANILHA ORCA'!I28</f>
        <v>124892.67039299999</v>
      </c>
      <c r="E13" s="47">
        <f>D13/D$33</f>
        <v>0.23252465910988707</v>
      </c>
      <c r="F13" s="51">
        <v>0.25</v>
      </c>
      <c r="G13" s="51">
        <v>0.25</v>
      </c>
      <c r="H13" s="51">
        <v>0.5</v>
      </c>
      <c r="I13" s="44"/>
    </row>
    <row r="14" spans="1:9" x14ac:dyDescent="0.3">
      <c r="A14" s="45"/>
      <c r="B14" s="46"/>
      <c r="C14" s="46"/>
      <c r="D14" s="46"/>
      <c r="E14" s="46"/>
      <c r="F14" s="50">
        <f>D13*F13</f>
        <v>31223.167598249998</v>
      </c>
      <c r="G14" s="50">
        <f>G13*D13</f>
        <v>31223.167598249998</v>
      </c>
      <c r="H14" s="50">
        <f>D13*H13</f>
        <v>62446.335196499997</v>
      </c>
      <c r="I14" s="44"/>
    </row>
    <row r="15" spans="1:9" x14ac:dyDescent="0.3">
      <c r="A15" s="45"/>
      <c r="B15" s="46">
        <f>'PLANILHA ORCA'!C32</f>
        <v>5</v>
      </c>
      <c r="C15" s="49" t="str">
        <f>'PLANILHA ORCA'!D32</f>
        <v>PAREDES E PAINEIS</v>
      </c>
      <c r="D15" s="50">
        <f>'PLANILHA ORCA'!I32</f>
        <v>33374.789799999999</v>
      </c>
      <c r="E15" s="47">
        <f>D15/D$33</f>
        <v>6.213704612680053E-2</v>
      </c>
      <c r="F15" s="46"/>
      <c r="G15" s="51">
        <v>1</v>
      </c>
      <c r="H15" s="44"/>
      <c r="I15" s="44"/>
    </row>
    <row r="16" spans="1:9" x14ac:dyDescent="0.3">
      <c r="A16" s="45"/>
      <c r="B16" s="46"/>
      <c r="C16" s="46"/>
      <c r="D16" s="46"/>
      <c r="E16" s="46"/>
      <c r="F16" s="46"/>
      <c r="G16" s="50">
        <f>D15</f>
        <v>33374.789799999999</v>
      </c>
      <c r="H16" s="44"/>
      <c r="I16" s="44"/>
    </row>
    <row r="17" spans="1:9" x14ac:dyDescent="0.3">
      <c r="A17" s="53"/>
      <c r="B17" s="52">
        <f>'PLANILHA ORCA'!C35</f>
        <v>6</v>
      </c>
      <c r="C17" s="49" t="str">
        <f>'PLANILHA ORCA'!D35</f>
        <v>COBERTURA</v>
      </c>
      <c r="D17" s="50">
        <f>'PLANILHA ORCA'!I35</f>
        <v>16087.938</v>
      </c>
      <c r="E17" s="47">
        <f>D17/D$33</f>
        <v>2.995245667707867E-2</v>
      </c>
      <c r="F17" s="52"/>
      <c r="G17" s="51">
        <v>1</v>
      </c>
      <c r="H17" s="44"/>
      <c r="I17" s="44"/>
    </row>
    <row r="18" spans="1:9" x14ac:dyDescent="0.3">
      <c r="A18" s="53"/>
      <c r="B18" s="52"/>
      <c r="C18" s="52"/>
      <c r="D18" s="52"/>
      <c r="E18" s="52"/>
      <c r="F18" s="52"/>
      <c r="G18" s="50">
        <f>D17</f>
        <v>16087.938</v>
      </c>
      <c r="H18" s="44"/>
      <c r="I18" s="44"/>
    </row>
    <row r="19" spans="1:9" x14ac:dyDescent="0.3">
      <c r="A19" s="45"/>
      <c r="B19" s="66">
        <f>'PLANILHA ORCA'!C41</f>
        <v>7</v>
      </c>
      <c r="C19" s="49" t="str">
        <f>'PLANILHA ORCA'!D41</f>
        <v>ESQUADRIAS</v>
      </c>
      <c r="D19" s="50">
        <f>'PLANILHA ORCA'!I41</f>
        <v>7973.9712000000018</v>
      </c>
      <c r="E19" s="47">
        <f>D19/D$33</f>
        <v>1.4845906722929505E-2</v>
      </c>
      <c r="F19" s="66"/>
      <c r="G19" s="51">
        <v>1</v>
      </c>
      <c r="H19" s="44"/>
      <c r="I19" s="44"/>
    </row>
    <row r="20" spans="1:9" x14ac:dyDescent="0.3">
      <c r="A20" s="67"/>
      <c r="B20" s="66"/>
      <c r="C20" s="66"/>
      <c r="D20" s="66"/>
      <c r="E20" s="66"/>
      <c r="F20" s="66"/>
      <c r="G20" s="50">
        <f>D19</f>
        <v>7973.9712000000018</v>
      </c>
      <c r="H20" s="44"/>
      <c r="I20" s="44"/>
    </row>
    <row r="21" spans="1:9" ht="28.8" x14ac:dyDescent="0.3">
      <c r="A21" s="67"/>
      <c r="B21" s="66">
        <f>'PLANILHA ORCA'!C46</f>
        <v>8</v>
      </c>
      <c r="C21" s="49" t="str">
        <f>'PLANILHA ORCA'!D46</f>
        <v>PISOS E REVESTIMENTOS</v>
      </c>
      <c r="D21" s="50">
        <f>'PLANILHA ORCA'!I46</f>
        <v>177858.33739999999</v>
      </c>
      <c r="E21" s="47">
        <f>D21/D$33</f>
        <v>0.33113591969528605</v>
      </c>
      <c r="F21" s="66"/>
      <c r="G21" s="51">
        <v>0.3</v>
      </c>
      <c r="H21" s="51">
        <v>0.7</v>
      </c>
      <c r="I21" s="111"/>
    </row>
    <row r="22" spans="1:9" x14ac:dyDescent="0.3">
      <c r="A22" s="67"/>
      <c r="B22" s="66"/>
      <c r="C22" s="66"/>
      <c r="D22" s="66"/>
      <c r="E22" s="66"/>
      <c r="F22" s="66"/>
      <c r="G22" s="92">
        <f>D21*G21</f>
        <v>53357.501219999998</v>
      </c>
      <c r="H22" s="50">
        <f>H21*D21</f>
        <v>124500.83617999998</v>
      </c>
      <c r="I22" s="112"/>
    </row>
    <row r="23" spans="1:9" x14ac:dyDescent="0.3">
      <c r="A23" s="67"/>
      <c r="B23" s="66">
        <f>'PLANILHA ORCA'!C54</f>
        <v>9</v>
      </c>
      <c r="C23" s="49" t="str">
        <f>'PLANILHA ORCA'!D54</f>
        <v>FORRO</v>
      </c>
      <c r="D23" s="50">
        <f>'PLANILHA ORCA'!I54</f>
        <v>389.58000000000004</v>
      </c>
      <c r="E23" s="47">
        <f>D23/D$33</f>
        <v>7.2531843871205309E-4</v>
      </c>
      <c r="F23" s="66"/>
      <c r="G23" s="44"/>
      <c r="H23" s="111"/>
      <c r="I23" s="51">
        <v>1</v>
      </c>
    </row>
    <row r="24" spans="1:9" x14ac:dyDescent="0.3">
      <c r="A24" s="67"/>
      <c r="B24" s="66"/>
      <c r="C24" s="66"/>
      <c r="D24" s="66"/>
      <c r="E24" s="66"/>
      <c r="F24" s="66"/>
      <c r="G24" s="44"/>
      <c r="H24" s="112"/>
      <c r="I24" s="50">
        <f>D23</f>
        <v>389.58000000000004</v>
      </c>
    </row>
    <row r="25" spans="1:9" x14ac:dyDescent="0.3">
      <c r="A25" s="67"/>
      <c r="B25" s="66">
        <f>'PLANILHA ORCA'!C57</f>
        <v>10</v>
      </c>
      <c r="C25" s="49" t="str">
        <f>'PLANILHA ORCA'!D57</f>
        <v>PINTURA</v>
      </c>
      <c r="D25" s="50">
        <f>'PLANILHA ORCA'!I57</f>
        <v>40335.214260000001</v>
      </c>
      <c r="E25" s="47">
        <f>D25/D$33</f>
        <v>7.5095935705578667E-2</v>
      </c>
      <c r="F25" s="66"/>
      <c r="G25" s="44"/>
      <c r="H25" s="111"/>
      <c r="I25" s="51">
        <v>1</v>
      </c>
    </row>
    <row r="26" spans="1:9" x14ac:dyDescent="0.3">
      <c r="A26" s="67"/>
      <c r="B26" s="66"/>
      <c r="C26" s="66"/>
      <c r="D26" s="66"/>
      <c r="E26" s="66"/>
      <c r="F26" s="66"/>
      <c r="G26" s="44"/>
      <c r="H26" s="112"/>
      <c r="I26" s="50">
        <f>D25</f>
        <v>40335.214260000001</v>
      </c>
    </row>
    <row r="27" spans="1:9" ht="28.8" x14ac:dyDescent="0.3">
      <c r="A27" s="67"/>
      <c r="B27" s="66">
        <f>'PLANILHA ORCA'!C62</f>
        <v>11</v>
      </c>
      <c r="C27" s="49" t="str">
        <f>'PLANILHA ORCA'!D62</f>
        <v>INSTALAÇÕES ELÉTRICAS</v>
      </c>
      <c r="D27" s="50">
        <f>'PLANILHA ORCA'!I62</f>
        <v>13444.82</v>
      </c>
      <c r="E27" s="47">
        <f>D27/D$33</f>
        <v>2.503151047580621E-2</v>
      </c>
      <c r="F27" s="66"/>
      <c r="G27" s="44"/>
      <c r="H27" s="51">
        <v>0.5</v>
      </c>
      <c r="I27" s="51">
        <v>0.5</v>
      </c>
    </row>
    <row r="28" spans="1:9" x14ac:dyDescent="0.3">
      <c r="A28" s="67"/>
      <c r="B28" s="66"/>
      <c r="C28" s="66"/>
      <c r="D28" s="66"/>
      <c r="E28" s="66"/>
      <c r="F28" s="66"/>
      <c r="G28" s="44"/>
      <c r="H28" s="50">
        <f>H27*D27</f>
        <v>6722.41</v>
      </c>
      <c r="I28" s="50">
        <f>I27*D27</f>
        <v>6722.41</v>
      </c>
    </row>
    <row r="29" spans="1:9" ht="43.2" x14ac:dyDescent="0.3">
      <c r="A29" s="67"/>
      <c r="B29" s="66">
        <f>'PLANILHA ORCA'!C74</f>
        <v>12</v>
      </c>
      <c r="C29" s="49" t="str">
        <f>'PLANILHA ORCA'!D74</f>
        <v>INSTALAÇÕES HIDROSSANITÁRIAS E APARELHOS</v>
      </c>
      <c r="D29" s="50">
        <f>'PLANILHA ORCA'!I74</f>
        <v>48426.71</v>
      </c>
      <c r="E29" s="47">
        <f>D29/D$33</f>
        <v>9.0160649132813186E-2</v>
      </c>
      <c r="F29" s="66"/>
      <c r="G29" s="44"/>
      <c r="H29" s="51">
        <v>1</v>
      </c>
      <c r="I29" s="111"/>
    </row>
    <row r="30" spans="1:9" x14ac:dyDescent="0.3">
      <c r="A30" s="67"/>
      <c r="B30" s="66"/>
      <c r="C30" s="66"/>
      <c r="D30" s="66"/>
      <c r="E30" s="66"/>
      <c r="F30" s="66"/>
      <c r="G30" s="44"/>
      <c r="H30" s="50">
        <f>D29</f>
        <v>48426.71</v>
      </c>
      <c r="I30" s="112"/>
    </row>
    <row r="31" spans="1:9" x14ac:dyDescent="0.3">
      <c r="A31" s="67"/>
      <c r="B31" s="66">
        <f>'PLANILHA ORCA'!C85</f>
        <v>13</v>
      </c>
      <c r="C31" s="49" t="str">
        <f>'PLANILHA ORCA'!D85</f>
        <v>DIVERSOS</v>
      </c>
      <c r="D31" s="50">
        <f>'PLANILHA ORCA'!I85</f>
        <v>2791.9900000000002</v>
      </c>
      <c r="E31" s="47">
        <f>D31/D$33</f>
        <v>5.19811547743638E-3</v>
      </c>
      <c r="F31" s="66"/>
      <c r="G31" s="44"/>
      <c r="H31" s="111"/>
      <c r="I31" s="51">
        <v>1</v>
      </c>
    </row>
    <row r="32" spans="1:9" x14ac:dyDescent="0.3">
      <c r="A32" s="67"/>
      <c r="B32" s="66"/>
      <c r="C32" s="66"/>
      <c r="D32" s="66"/>
      <c r="E32" s="66"/>
      <c r="F32" s="66"/>
      <c r="G32" s="44"/>
      <c r="H32" s="112"/>
      <c r="I32" s="50">
        <f>D31</f>
        <v>2791.9900000000002</v>
      </c>
    </row>
    <row r="33" spans="1:9" x14ac:dyDescent="0.3">
      <c r="A33" s="67"/>
      <c r="B33" s="204" t="s">
        <v>42</v>
      </c>
      <c r="C33" s="205"/>
      <c r="D33" s="50">
        <f>D31+D29+D27+D25+D23+D21+D19+D17+D15+D13+D11+D9+D7</f>
        <v>537115.80901179998</v>
      </c>
      <c r="E33" s="47">
        <f>E31+E29+E27+E25+E23+E21+E19+E17+E15+E13+E11+E9+E7</f>
        <v>0.99999999999999989</v>
      </c>
      <c r="F33" s="50">
        <f>F14+F12+F10+F8</f>
        <v>102762.95555704999</v>
      </c>
      <c r="G33" s="50">
        <f>G22+G20+G18+G16+G14</f>
        <v>142017.36781825</v>
      </c>
      <c r="H33" s="50">
        <f>H22+H28+H30+H14</f>
        <v>242096.29137649998</v>
      </c>
      <c r="I33" s="50">
        <f>I32+I26+I24+I28</f>
        <v>50239.194260000004</v>
      </c>
    </row>
    <row r="34" spans="1:9" x14ac:dyDescent="0.3">
      <c r="A34" s="67"/>
      <c r="B34" s="201" t="s">
        <v>180</v>
      </c>
      <c r="C34" s="202"/>
      <c r="D34" s="202"/>
      <c r="E34" s="203"/>
      <c r="F34" s="104">
        <f>F33</f>
        <v>102762.95555704999</v>
      </c>
      <c r="G34" s="104">
        <f>G33+F34</f>
        <v>244780.32337529998</v>
      </c>
      <c r="H34" s="104">
        <f>H33+G34</f>
        <v>486876.61475179996</v>
      </c>
      <c r="I34" s="104">
        <f>I33+H34</f>
        <v>537115.80901179998</v>
      </c>
    </row>
    <row r="35" spans="1:9" x14ac:dyDescent="0.3">
      <c r="A35" s="45"/>
      <c r="B35" s="45"/>
      <c r="C35" s="45"/>
      <c r="D35" s="45"/>
      <c r="E35" s="45"/>
      <c r="F35" s="48">
        <f>F34/D33</f>
        <v>0.19132364721514347</v>
      </c>
      <c r="G35" s="48">
        <f>G34/D33</f>
        <v>0.45573099742800971</v>
      </c>
      <c r="H35" s="48">
        <f>H34/D33</f>
        <v>0.90646487514036977</v>
      </c>
      <c r="I35" s="48">
        <f>I34/D33</f>
        <v>1</v>
      </c>
    </row>
    <row r="36" spans="1:9" x14ac:dyDescent="0.3">
      <c r="A36" s="45"/>
    </row>
    <row r="37" spans="1:9" x14ac:dyDescent="0.3">
      <c r="A37" s="45"/>
    </row>
  </sheetData>
  <mergeCells count="8">
    <mergeCell ref="B34:E34"/>
    <mergeCell ref="B33:C33"/>
    <mergeCell ref="A1:B3"/>
    <mergeCell ref="A4:B4"/>
    <mergeCell ref="C4:H4"/>
    <mergeCell ref="C3:I3"/>
    <mergeCell ref="C2:I2"/>
    <mergeCell ref="C1:I1"/>
  </mergeCells>
  <pageMargins left="0.51181102362204722" right="0.51181102362204722" top="0.78740157480314965" bottom="0.78740157480314965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PLANILHA ORCA</vt:lpstr>
      <vt:lpstr>CPU</vt:lpstr>
      <vt:lpstr>MEMORIA DE CAL</vt:lpstr>
      <vt:lpstr>BDI</vt:lpstr>
      <vt:lpstr>CRONOGRAMA</vt:lpstr>
      <vt:lpstr>CRONOGRAMA!Area_de_impressao</vt:lpstr>
      <vt:lpstr>'PLANILHA ORCA'!Area_de_impressao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USER</cp:lastModifiedBy>
  <cp:lastPrinted>2021-10-06T17:55:45Z</cp:lastPrinted>
  <dcterms:created xsi:type="dcterms:W3CDTF">2021-03-01T16:38:42Z</dcterms:created>
  <dcterms:modified xsi:type="dcterms:W3CDTF">2021-10-13T13:53:22Z</dcterms:modified>
</cp:coreProperties>
</file>