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toria\Documents\convite\001-2021\"/>
    </mc:Choice>
  </mc:AlternateContent>
  <bookViews>
    <workbookView xWindow="0" yWindow="0" windowWidth="20490" windowHeight="7755"/>
  </bookViews>
  <sheets>
    <sheet name="ORÇAMENTO" sheetId="1" r:id="rId1"/>
    <sheet name="CPU" sheetId="2" r:id="rId2"/>
    <sheet name="CRONOGRAMA" sheetId="3" r:id="rId3"/>
    <sheet name="ENCARGO SOCIAL" sheetId="4" r:id="rId4"/>
    <sheet name="BDI" sheetId="5" r:id="rId5"/>
  </sheets>
  <definedNames>
    <definedName name="_xlnm.Print_Area" localSheetId="4">BDI!$A$1:$D$36</definedName>
    <definedName name="_xlnm.Print_Area" localSheetId="1">CPU!$A$1:$F$169</definedName>
    <definedName name="_xlnm.Print_Area" localSheetId="3">'ENCARGO SOCIAL'!$A$1:$E$46</definedName>
    <definedName name="_xlnm.Print_Area" localSheetId="0">ORÇAMENTO!$A$1:$F$37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  <c r="C29" i="3"/>
  <c r="C26" i="3"/>
  <c r="C23" i="3"/>
  <c r="C20" i="3"/>
  <c r="C17" i="3"/>
  <c r="C14" i="3"/>
  <c r="C11" i="3"/>
  <c r="H33" i="2"/>
  <c r="H34" i="2"/>
  <c r="H35" i="2"/>
  <c r="H42" i="2"/>
  <c r="H43" i="2"/>
  <c r="H44" i="2"/>
  <c r="H45" i="2"/>
  <c r="H46" i="2"/>
  <c r="H47" i="2"/>
  <c r="H96" i="2"/>
  <c r="H97" i="2"/>
  <c r="E97" i="2" s="1"/>
  <c r="F97" i="2" s="1"/>
  <c r="H98" i="2"/>
  <c r="E98" i="2" s="1"/>
  <c r="F98" i="2" s="1"/>
  <c r="H99" i="2"/>
  <c r="H135" i="2"/>
  <c r="E135" i="2" s="1"/>
  <c r="F135" i="2" s="1"/>
  <c r="H136" i="2"/>
  <c r="E136" i="2" s="1"/>
  <c r="F136" i="2" s="1"/>
  <c r="H137" i="2"/>
  <c r="E137" i="2" s="1"/>
  <c r="F137" i="2" s="1"/>
  <c r="H138" i="2"/>
  <c r="E138" i="2" s="1"/>
  <c r="F138" i="2" s="1"/>
  <c r="H139" i="2"/>
  <c r="E139" i="2" s="1"/>
  <c r="F139" i="2" s="1"/>
  <c r="H140" i="2"/>
  <c r="E140" i="2" s="1"/>
  <c r="F140" i="2" s="1"/>
  <c r="H141" i="2"/>
  <c r="E141" i="2" s="1"/>
  <c r="F141" i="2" s="1"/>
  <c r="H147" i="2"/>
  <c r="E147" i="2" s="1"/>
  <c r="F147" i="2" s="1"/>
  <c r="H148" i="2"/>
  <c r="E148" i="2" s="1"/>
  <c r="F148" i="2" s="1"/>
  <c r="H149" i="2"/>
  <c r="E149" i="2" s="1"/>
  <c r="F149" i="2" s="1"/>
  <c r="H150" i="2"/>
  <c r="E150" i="2" s="1"/>
  <c r="F150" i="2" s="1"/>
  <c r="H151" i="2"/>
  <c r="E151" i="2" s="1"/>
  <c r="F151" i="2" s="1"/>
  <c r="H152" i="2"/>
  <c r="H153" i="2"/>
  <c r="E153" i="2" s="1"/>
  <c r="F153" i="2" s="1"/>
  <c r="H154" i="2"/>
  <c r="E154" i="2" s="1"/>
  <c r="F154" i="2" s="1"/>
  <c r="H155" i="2"/>
  <c r="E155" i="2" s="1"/>
  <c r="F155" i="2" s="1"/>
  <c r="E152" i="2"/>
  <c r="F152" i="2" s="1"/>
  <c r="H146" i="2"/>
  <c r="E146" i="2" s="1"/>
  <c r="F146" i="2" s="1"/>
  <c r="H114" i="2"/>
  <c r="E114" i="2" s="1"/>
  <c r="F114" i="2" s="1"/>
  <c r="H115" i="2"/>
  <c r="E115" i="2" s="1"/>
  <c r="F115" i="2" s="1"/>
  <c r="F156" i="2" l="1"/>
  <c r="E42" i="2" l="1"/>
  <c r="F42" i="2" s="1"/>
  <c r="E43" i="2"/>
  <c r="F43" i="2" s="1"/>
  <c r="E44" i="2"/>
  <c r="F44" i="2" s="1"/>
  <c r="E45" i="2"/>
  <c r="F45" i="2" s="1"/>
  <c r="E33" i="2"/>
  <c r="F33" i="2" s="1"/>
  <c r="E34" i="2"/>
  <c r="F34" i="2" s="1"/>
  <c r="H14" i="2" l="1"/>
  <c r="E14" i="2" s="1"/>
  <c r="F14" i="2" s="1"/>
  <c r="H15" i="2"/>
  <c r="E15" i="2" s="1"/>
  <c r="F15" i="2" s="1"/>
  <c r="H16" i="2"/>
  <c r="E16" i="2" s="1"/>
  <c r="F16" i="2" s="1"/>
  <c r="H17" i="2"/>
  <c r="E17" i="2" s="1"/>
  <c r="F17" i="2" s="1"/>
  <c r="H164" i="2"/>
  <c r="E164" i="2" s="1"/>
  <c r="H163" i="2"/>
  <c r="E163" i="2" s="1"/>
  <c r="H162" i="2"/>
  <c r="E162" i="2" s="1"/>
  <c r="H161" i="2"/>
  <c r="E161" i="2" s="1"/>
  <c r="H160" i="2"/>
  <c r="E160" i="2" s="1"/>
  <c r="H134" i="2"/>
  <c r="E134" i="2" s="1"/>
  <c r="H116" i="2"/>
  <c r="E116" i="2" s="1"/>
  <c r="H128" i="2"/>
  <c r="E128" i="2" s="1"/>
  <c r="H127" i="2"/>
  <c r="E127" i="2" s="1"/>
  <c r="H126" i="2"/>
  <c r="E126" i="2" s="1"/>
  <c r="H125" i="2"/>
  <c r="E125" i="2" s="1"/>
  <c r="H124" i="2"/>
  <c r="E124" i="2" s="1"/>
  <c r="H123" i="2"/>
  <c r="E123" i="2" s="1"/>
  <c r="H122" i="2"/>
  <c r="E122" i="2" s="1"/>
  <c r="H121" i="2"/>
  <c r="E121" i="2" s="1"/>
  <c r="H108" i="2"/>
  <c r="E108" i="2" s="1"/>
  <c r="H107" i="2"/>
  <c r="E107" i="2" s="1"/>
  <c r="H106" i="2"/>
  <c r="E106" i="2" s="1"/>
  <c r="H105" i="2"/>
  <c r="E105" i="2" s="1"/>
  <c r="H104" i="2"/>
  <c r="E104" i="2" s="1"/>
  <c r="E99" i="2"/>
  <c r="E96" i="2"/>
  <c r="H95" i="2"/>
  <c r="E95" i="2" s="1"/>
  <c r="H89" i="2"/>
  <c r="E89" i="2" s="1"/>
  <c r="H88" i="2"/>
  <c r="E88" i="2" s="1"/>
  <c r="H87" i="2"/>
  <c r="E87" i="2" s="1"/>
  <c r="H86" i="2"/>
  <c r="E86" i="2" s="1"/>
  <c r="H81" i="2"/>
  <c r="E81" i="2" s="1"/>
  <c r="H80" i="2"/>
  <c r="E80" i="2" s="1"/>
  <c r="H79" i="2"/>
  <c r="E79" i="2" s="1"/>
  <c r="H78" i="2"/>
  <c r="E78" i="2" s="1"/>
  <c r="H77" i="2"/>
  <c r="E77" i="2" s="1"/>
  <c r="H71" i="2"/>
  <c r="E71" i="2" s="1"/>
  <c r="H70" i="2"/>
  <c r="E70" i="2" s="1"/>
  <c r="H55" i="2"/>
  <c r="E55" i="2" s="1"/>
  <c r="H54" i="2"/>
  <c r="E54" i="2" s="1"/>
  <c r="H53" i="2"/>
  <c r="E53" i="2" s="1"/>
  <c r="H65" i="2"/>
  <c r="E65" i="2" s="1"/>
  <c r="H64" i="2"/>
  <c r="E64" i="2" s="1"/>
  <c r="H63" i="2"/>
  <c r="E63" i="2" s="1"/>
  <c r="H62" i="2"/>
  <c r="E62" i="2" s="1"/>
  <c r="H61" i="2"/>
  <c r="E61" i="2" s="1"/>
  <c r="H60" i="2"/>
  <c r="E60" i="2" s="1"/>
  <c r="E47" i="2"/>
  <c r="E46" i="2"/>
  <c r="H41" i="2"/>
  <c r="E41" i="2" s="1"/>
  <c r="E35" i="2"/>
  <c r="H32" i="2"/>
  <c r="E32" i="2" s="1"/>
  <c r="H27" i="2"/>
  <c r="E27" i="2" s="1"/>
  <c r="H26" i="2"/>
  <c r="E26" i="2" s="1"/>
  <c r="H13" i="2"/>
  <c r="E13" i="2" s="1"/>
  <c r="H18" i="2"/>
  <c r="E18" i="2" s="1"/>
  <c r="H19" i="2"/>
  <c r="E19" i="2" s="1"/>
  <c r="H20" i="2"/>
  <c r="E20" i="2" s="1"/>
  <c r="H12" i="2"/>
  <c r="E12" i="2" s="1"/>
  <c r="P10" i="2"/>
  <c r="P11" i="2"/>
  <c r="P12" i="2"/>
  <c r="P13" i="2"/>
  <c r="P9" i="2"/>
  <c r="P19" i="2" l="1"/>
  <c r="F46" i="2"/>
  <c r="F41" i="2"/>
  <c r="F47" i="2"/>
  <c r="D14" i="5"/>
  <c r="D9" i="5"/>
  <c r="F89" i="2"/>
  <c r="F88" i="2"/>
  <c r="F87" i="2"/>
  <c r="F86" i="2"/>
  <c r="F71" i="2"/>
  <c r="F70" i="2"/>
  <c r="F161" i="2"/>
  <c r="F162" i="2"/>
  <c r="F163" i="2"/>
  <c r="F164" i="2"/>
  <c r="F160" i="2"/>
  <c r="F55" i="2"/>
  <c r="F54" i="2"/>
  <c r="F53" i="2"/>
  <c r="F35" i="2"/>
  <c r="F32" i="2"/>
  <c r="F134" i="2"/>
  <c r="F142" i="2" s="1"/>
  <c r="F116" i="2"/>
  <c r="F117" i="2" s="1"/>
  <c r="F128" i="2"/>
  <c r="F127" i="2"/>
  <c r="F126" i="2"/>
  <c r="F125" i="2"/>
  <c r="F124" i="2"/>
  <c r="F123" i="2"/>
  <c r="F122" i="2"/>
  <c r="F121" i="2"/>
  <c r="F108" i="2"/>
  <c r="F107" i="2"/>
  <c r="F106" i="2"/>
  <c r="F105" i="2"/>
  <c r="F104" i="2"/>
  <c r="F99" i="2"/>
  <c r="F96" i="2"/>
  <c r="F95" i="2"/>
  <c r="F81" i="2"/>
  <c r="F80" i="2"/>
  <c r="F79" i="2"/>
  <c r="F78" i="2"/>
  <c r="F77" i="2"/>
  <c r="F61" i="2"/>
  <c r="F62" i="2"/>
  <c r="F63" i="2"/>
  <c r="F64" i="2"/>
  <c r="F65" i="2"/>
  <c r="F60" i="2"/>
  <c r="F27" i="2"/>
  <c r="F26" i="2"/>
  <c r="F13" i="2"/>
  <c r="F18" i="2"/>
  <c r="F19" i="2"/>
  <c r="F20" i="2"/>
  <c r="F12" i="2"/>
  <c r="D19" i="5"/>
  <c r="D20" i="4"/>
  <c r="E20" i="4"/>
  <c r="D32" i="4"/>
  <c r="E32" i="4"/>
  <c r="D39" i="4"/>
  <c r="E39" i="4"/>
  <c r="D43" i="4"/>
  <c r="E43" i="4"/>
  <c r="F48" i="2" l="1"/>
  <c r="F82" i="2"/>
  <c r="F90" i="2"/>
  <c r="F72" i="2"/>
  <c r="D21" i="5"/>
  <c r="F157" i="2" s="1"/>
  <c r="F158" i="2" s="1"/>
  <c r="E33" i="1" s="1"/>
  <c r="F33" i="1" s="1"/>
  <c r="F165" i="2"/>
  <c r="F56" i="2"/>
  <c r="F36" i="2"/>
  <c r="F129" i="2"/>
  <c r="F21" i="2"/>
  <c r="F109" i="2"/>
  <c r="F66" i="2"/>
  <c r="F100" i="2"/>
  <c r="F28" i="2"/>
  <c r="D44" i="4"/>
  <c r="E44" i="4"/>
  <c r="F49" i="2" l="1"/>
  <c r="F143" i="2"/>
  <c r="F91" i="2"/>
  <c r="F73" i="2"/>
  <c r="F118" i="2"/>
  <c r="F166" i="2"/>
  <c r="F37" i="2"/>
  <c r="F57" i="2"/>
  <c r="F101" i="2"/>
  <c r="F83" i="2"/>
  <c r="F130" i="2"/>
  <c r="F67" i="2"/>
  <c r="F110" i="2"/>
  <c r="F29" i="2"/>
  <c r="F22" i="2"/>
  <c r="F30" i="2" l="1"/>
  <c r="F68" i="2"/>
  <c r="F58" i="2"/>
  <c r="F38" i="2"/>
  <c r="F119" i="2"/>
  <c r="E29" i="1" s="1"/>
  <c r="F29" i="1" s="1"/>
  <c r="F131" i="2"/>
  <c r="F84" i="2"/>
  <c r="F167" i="2"/>
  <c r="F92" i="2"/>
  <c r="F50" i="2"/>
  <c r="E17" i="1" s="1"/>
  <c r="F17" i="1" s="1"/>
  <c r="F111" i="2"/>
  <c r="E27" i="1" s="1"/>
  <c r="F27" i="1" s="1"/>
  <c r="F23" i="2"/>
  <c r="F102" i="2"/>
  <c r="F74" i="2"/>
  <c r="F144" i="2"/>
  <c r="E32" i="1" l="1"/>
  <c r="F32" i="1" s="1"/>
  <c r="E12" i="1"/>
  <c r="F12" i="1" s="1"/>
  <c r="E24" i="1"/>
  <c r="F24" i="1" s="1"/>
  <c r="E23" i="1"/>
  <c r="F23" i="1" s="1"/>
  <c r="E19" i="1"/>
  <c r="F19" i="1" s="1"/>
  <c r="E20" i="1"/>
  <c r="F20" i="1" s="1"/>
  <c r="E21" i="1"/>
  <c r="F21" i="1" s="1"/>
  <c r="E26" i="1"/>
  <c r="F16" i="1"/>
  <c r="K17" i="3" s="1"/>
  <c r="E34" i="1"/>
  <c r="F34" i="1" s="1"/>
  <c r="E30" i="1"/>
  <c r="F30" i="1" s="1"/>
  <c r="E15" i="1"/>
  <c r="F15" i="1" s="1"/>
  <c r="E14" i="1"/>
  <c r="F14" i="1" s="1"/>
  <c r="F26" i="1" l="1"/>
  <c r="F25" i="1" s="1"/>
  <c r="K26" i="3" s="1"/>
  <c r="F28" i="1"/>
  <c r="K29" i="3" s="1"/>
  <c r="F31" i="1"/>
  <c r="K32" i="3" s="1"/>
  <c r="I34" i="3" s="1"/>
  <c r="F18" i="1"/>
  <c r="K20" i="3" s="1"/>
  <c r="E19" i="3"/>
  <c r="F22" i="1"/>
  <c r="K23" i="3" s="1"/>
  <c r="F13" i="1"/>
  <c r="K14" i="3" s="1"/>
  <c r="F11" i="1"/>
  <c r="K11" i="3" s="1"/>
  <c r="G22" i="3" l="1"/>
  <c r="I22" i="3"/>
  <c r="F35" i="1"/>
  <c r="E16" i="3"/>
  <c r="G28" i="3"/>
  <c r="E13" i="3"/>
  <c r="G25" i="3"/>
  <c r="E22" i="3"/>
  <c r="E35" i="3" l="1"/>
  <c r="E37" i="3" s="1"/>
  <c r="K35" i="3"/>
  <c r="I31" i="3"/>
  <c r="I35" i="3" s="1"/>
  <c r="G35" i="3"/>
  <c r="I36" i="3" l="1"/>
  <c r="G36" i="3"/>
  <c r="D17" i="3"/>
  <c r="D32" i="3"/>
  <c r="D23" i="3"/>
  <c r="D14" i="3"/>
  <c r="D11" i="3"/>
  <c r="D20" i="3"/>
  <c r="D26" i="3"/>
  <c r="E36" i="3"/>
  <c r="E38" i="3" s="1"/>
  <c r="D29" i="3"/>
  <c r="G38" i="3" l="1"/>
  <c r="I38" i="3" s="1"/>
  <c r="G37" i="3"/>
  <c r="I37" i="3" s="1"/>
</calcChain>
</file>

<file path=xl/sharedStrings.xml><?xml version="1.0" encoding="utf-8"?>
<sst xmlns="http://schemas.openxmlformats.org/spreadsheetml/2006/main" count="591" uniqueCount="348">
  <si>
    <t>SERVIÇOS PRELIMINARES</t>
  </si>
  <si>
    <t>1.1</t>
  </si>
  <si>
    <t>M2</t>
  </si>
  <si>
    <t>DEMOLIÇÕES E RETIRADAS</t>
  </si>
  <si>
    <t>2.1</t>
  </si>
  <si>
    <t>2.2</t>
  </si>
  <si>
    <t>M</t>
  </si>
  <si>
    <t>2.3</t>
  </si>
  <si>
    <t>2.4</t>
  </si>
  <si>
    <t>COBERTURA</t>
  </si>
  <si>
    <t>3.1</t>
  </si>
  <si>
    <t>3.2</t>
  </si>
  <si>
    <t>M2</t>
  </si>
  <si>
    <t>COBERTURA - TELHA PLAN</t>
  </si>
  <si>
    <t>M2</t>
  </si>
  <si>
    <t>ESQUADRIAS (MADEIRA)</t>
  </si>
  <si>
    <t>4.1</t>
  </si>
  <si>
    <t>PORTA MAD. TRABALHADA C/ CAIX. ADUELA E ALIZAR</t>
  </si>
  <si>
    <t>M2</t>
  </si>
  <si>
    <t>4.2</t>
  </si>
  <si>
    <t>5.1</t>
  </si>
  <si>
    <t>UND</t>
  </si>
  <si>
    <t>5.2</t>
  </si>
  <si>
    <t>5.3</t>
  </si>
  <si>
    <t>6.1</t>
  </si>
  <si>
    <t>6.1.1</t>
  </si>
  <si>
    <t>6.2</t>
  </si>
  <si>
    <t>6.2.1</t>
  </si>
  <si>
    <t>6.2.2</t>
  </si>
  <si>
    <t>7.1</t>
  </si>
  <si>
    <t>7.2</t>
  </si>
  <si>
    <t>PINTURA</t>
  </si>
  <si>
    <t>8.1</t>
  </si>
  <si>
    <t>M2</t>
  </si>
  <si>
    <t>M2</t>
  </si>
  <si>
    <t>INSTALAÇÕES ELÉTRICAS</t>
  </si>
  <si>
    <t>REVISÃO DE PONTO DE LUZ</t>
  </si>
  <si>
    <t>PT</t>
  </si>
  <si>
    <t>INSTALAÇÕES HIDROSANITARIAS</t>
  </si>
  <si>
    <t>REVISÃO DE PONTO DE ÁGUA</t>
  </si>
  <si>
    <t>VALOR TOTAL</t>
  </si>
  <si>
    <t>ITEM</t>
  </si>
  <si>
    <t>DISCRIÇÃO DOS SERVIÇOS</t>
  </si>
  <si>
    <t>Total Geral c/ B.D.I</t>
  </si>
  <si>
    <t>Total Geral s/ BDI</t>
  </si>
  <si>
    <t>H</t>
  </si>
  <si>
    <t>SERVENTE COM ENCARGOS COMPLEMENTARES</t>
  </si>
  <si>
    <t>PEDREIRO COM ENCARGOS COMPLEMENTARES</t>
  </si>
  <si>
    <t>SC</t>
  </si>
  <si>
    <t>M3</t>
  </si>
  <si>
    <t>ENCANADOR OU BOMBEIRO HIDRÁULICO COM ENCARGOS</t>
  </si>
  <si>
    <t>AUXILIAR DE ENCANADOR OU BOMBEIRO HIDRÁULICO</t>
  </si>
  <si>
    <t>PONTO DE ESGOTO (INCL. TUBOS, CONEXOES,CX. E RALOS)</t>
  </si>
  <si>
    <t>PONTO DE AGUA (INCL. TUBOS E CONEXOES)</t>
  </si>
  <si>
    <t>ELETRICISTA COM ENCARGOS COMPLEMENTARES</t>
  </si>
  <si>
    <t>AUXILIAR DE ELETRICISTA COM ENCARGOS</t>
  </si>
  <si>
    <t>FITA ISOLANTE</t>
  </si>
  <si>
    <t>CABO DE COBRE 2,5MM2 -750V</t>
  </si>
  <si>
    <t>ARRUELA DE 1/2"</t>
  </si>
  <si>
    <t>ELETRODUTO PVC RÍGIDO DE 1/2"</t>
  </si>
  <si>
    <t>CAIXA DE DERIVAÇÃO 4"X2"- PLÁSTICA</t>
  </si>
  <si>
    <t>BUCHA DE 1/2"</t>
  </si>
  <si>
    <t>PINTOR COM ENCARGOS COMPLEMENTARES</t>
  </si>
  <si>
    <t>GL</t>
  </si>
  <si>
    <t>TINTA ESMALTE</t>
  </si>
  <si>
    <t>8.1.3</t>
  </si>
  <si>
    <t>8.1.2</t>
  </si>
  <si>
    <t>8.1.1</t>
  </si>
  <si>
    <t>CARPINTEIRO COM ENCARGOS COMPLEMENTARES</t>
  </si>
  <si>
    <t>7.2.3</t>
  </si>
  <si>
    <t>7.2.2</t>
  </si>
  <si>
    <t>7.2.1</t>
  </si>
  <si>
    <t>7.1.3</t>
  </si>
  <si>
    <t>KG</t>
  </si>
  <si>
    <t>7.1.2</t>
  </si>
  <si>
    <t>DZ</t>
  </si>
  <si>
    <t>7.1.1</t>
  </si>
  <si>
    <t>5.2.2</t>
  </si>
  <si>
    <t>5.2.1</t>
  </si>
  <si>
    <t>5.1.2</t>
  </si>
  <si>
    <t>5.1.1</t>
  </si>
  <si>
    <t>4.2.2</t>
  </si>
  <si>
    <t>4.2.1</t>
  </si>
  <si>
    <t>4.1.6</t>
  </si>
  <si>
    <t>4.1.5</t>
  </si>
  <si>
    <t>4.1.4</t>
  </si>
  <si>
    <t>4.1.3</t>
  </si>
  <si>
    <t>4.1.2</t>
  </si>
  <si>
    <t>4.1.1</t>
  </si>
  <si>
    <t>TELHADISTA COM ENCARGOS COMPLEMENTARES</t>
  </si>
  <si>
    <t>3.2.3</t>
  </si>
  <si>
    <t>3.2.2</t>
  </si>
  <si>
    <t>3.2.1</t>
  </si>
  <si>
    <t>CH</t>
  </si>
  <si>
    <t>PERNAMANCA 3" X 2" 4 M - MADEIRA BRANCA</t>
  </si>
  <si>
    <t>1.1.3</t>
  </si>
  <si>
    <t>1.1.2</t>
  </si>
  <si>
    <t>1.1.1</t>
  </si>
  <si>
    <t>CUSTO UNITARIO TOTAL (R$)</t>
  </si>
  <si>
    <t>CUSTO UNITARIO (R$)</t>
  </si>
  <si>
    <t>ÍNDICE</t>
  </si>
  <si>
    <t>UNID</t>
  </si>
  <si>
    <t>DESCRIÇÃO DOS SERVIÇO</t>
  </si>
  <si>
    <t>PERCENTUAL ACUMULADO</t>
  </si>
  <si>
    <t>PERCENTUAL SIMPLES (%)</t>
  </si>
  <si>
    <t>4.0</t>
  </si>
  <si>
    <t>3.0</t>
  </si>
  <si>
    <t>2.0</t>
  </si>
  <si>
    <t>1.0</t>
  </si>
  <si>
    <t>TOTAL</t>
  </si>
  <si>
    <t>%</t>
  </si>
  <si>
    <t>DESCRIÇÃO</t>
  </si>
  <si>
    <t>TOTAL(A+B+C+D)</t>
  </si>
  <si>
    <t>D</t>
  </si>
  <si>
    <t xml:space="preserve">REINCIDÊNCIA DE GRUPO A SOBRE AVISO PRÉVIO TRABALHADO E REINCIDÊNCIA DO FGTS SOBRE AVISO PRÉVIO INDENIZADO </t>
  </si>
  <si>
    <t>D2</t>
  </si>
  <si>
    <t xml:space="preserve">REINCIDÊNCIA DE GRUPO A SOBRE GRUPO B </t>
  </si>
  <si>
    <t>D1</t>
  </si>
  <si>
    <t>GRUPO D</t>
  </si>
  <si>
    <t>C</t>
  </si>
  <si>
    <t>INDENIZAÇÃO ADICIONAL</t>
  </si>
  <si>
    <t>C5</t>
  </si>
  <si>
    <t>DEPÓSITO RESCISÃO SEM JUSTA CAUSA</t>
  </si>
  <si>
    <t>C4</t>
  </si>
  <si>
    <t>FÉRIAS INDENIZADAS</t>
  </si>
  <si>
    <t>C3</t>
  </si>
  <si>
    <t>AVISO PRÉVIO TRABALHADO</t>
  </si>
  <si>
    <t>C2</t>
  </si>
  <si>
    <t>AVISO PRÉVIO INDENIZADO</t>
  </si>
  <si>
    <t>C1</t>
  </si>
  <si>
    <t>GRUPO C</t>
  </si>
  <si>
    <t>B</t>
  </si>
  <si>
    <t>SALÁRIO MATERNIDADE</t>
  </si>
  <si>
    <t>B10</t>
  </si>
  <si>
    <t>FÉRIAS GOZADAS</t>
  </si>
  <si>
    <t>B9</t>
  </si>
  <si>
    <t>AUXÍLIO ACIDENTE DE TRABALHO</t>
  </si>
  <si>
    <t>B8</t>
  </si>
  <si>
    <t>Não Inside</t>
  </si>
  <si>
    <t>DIAS DE CHUVAS</t>
  </si>
  <si>
    <t>B7</t>
  </si>
  <si>
    <t>FALTAS JUSTIFICADAS</t>
  </si>
  <si>
    <t>B6</t>
  </si>
  <si>
    <t>LICENÇA PATERNIDADE</t>
  </si>
  <si>
    <t>B5</t>
  </si>
  <si>
    <t>13° SALÁRIO</t>
  </si>
  <si>
    <t>B4</t>
  </si>
  <si>
    <t>AUXÍLIO - ENFERMIDADE</t>
  </si>
  <si>
    <t>B3</t>
  </si>
  <si>
    <t>FERIADOS</t>
  </si>
  <si>
    <t>B2</t>
  </si>
  <si>
    <t>REPOUSO SEMANAL RENUMERADO</t>
  </si>
  <si>
    <t>B1</t>
  </si>
  <si>
    <t xml:space="preserve">GRUPO B </t>
  </si>
  <si>
    <t>A</t>
  </si>
  <si>
    <t>SECONCI</t>
  </si>
  <si>
    <t>A9</t>
  </si>
  <si>
    <t>FGTS</t>
  </si>
  <si>
    <t>A8</t>
  </si>
  <si>
    <t>SEGURO CONTRA ACIDENTES DE TRABALHO</t>
  </si>
  <si>
    <t>A7</t>
  </si>
  <si>
    <t>SALÁRIO EDUCAÇÃO</t>
  </si>
  <si>
    <t>A6</t>
  </si>
  <si>
    <t>SEBRAE</t>
  </si>
  <si>
    <t>A5</t>
  </si>
  <si>
    <t>INCRA</t>
  </si>
  <si>
    <t>A4</t>
  </si>
  <si>
    <t>SENAI</t>
  </si>
  <si>
    <t>A3</t>
  </si>
  <si>
    <t>SESI</t>
  </si>
  <si>
    <t>A2</t>
  </si>
  <si>
    <t>INSS</t>
  </si>
  <si>
    <t>A1</t>
  </si>
  <si>
    <t xml:space="preserve">GRUPO A </t>
  </si>
  <si>
    <t>MENSALISTA %</t>
  </si>
  <si>
    <t>HORISTA %</t>
  </si>
  <si>
    <t>CÓDIGO</t>
  </si>
  <si>
    <t>TAXA TOTAL DE BDI</t>
  </si>
  <si>
    <t>LUCRO</t>
  </si>
  <si>
    <t>CPRB</t>
  </si>
  <si>
    <t xml:space="preserve">ISS </t>
  </si>
  <si>
    <t>TRIBUTOS</t>
  </si>
  <si>
    <t>1.5</t>
  </si>
  <si>
    <t>1.3</t>
  </si>
  <si>
    <t>1.2</t>
  </si>
  <si>
    <t>CUSTOS INDIRETOS</t>
  </si>
  <si>
    <t>SOLUÇÃO LIMPADORA</t>
  </si>
  <si>
    <t>L</t>
  </si>
  <si>
    <t>TB</t>
  </si>
  <si>
    <t>TUBO EM PVC - 100MM (LS)</t>
  </si>
  <si>
    <t>ADESIVO P/ PVC - 75G</t>
  </si>
  <si>
    <t>4.3</t>
  </si>
  <si>
    <t>ESQUADRIAS</t>
  </si>
  <si>
    <t>ESQUADRIA DE FERRO TIPO BASCULANTE (INCL. PINT. ANTI-CORROSIVA)</t>
  </si>
  <si>
    <t>CHAPA DE FO GO NO 26 (1,00X2,00M)</t>
  </si>
  <si>
    <t>UNIT.  C/ BDI (R$)</t>
  </si>
  <si>
    <t>HP</t>
  </si>
  <si>
    <t>8.2</t>
  </si>
  <si>
    <t>RÉGUA 3"X1" 4 M APAR.</t>
  </si>
  <si>
    <t>TELHA DE BARRO - TIPO PLAN</t>
  </si>
  <si>
    <t>1.1.4</t>
  </si>
  <si>
    <t>1.1.5</t>
  </si>
  <si>
    <t>2.1.1</t>
  </si>
  <si>
    <t>2.1.2</t>
  </si>
  <si>
    <t>2.2.1</t>
  </si>
  <si>
    <t>2.2.2</t>
  </si>
  <si>
    <t>4.2.3</t>
  </si>
  <si>
    <t>4.3.1</t>
  </si>
  <si>
    <t>4.3.2</t>
  </si>
  <si>
    <t>5.1.3</t>
  </si>
  <si>
    <t>5.1.4</t>
  </si>
  <si>
    <t>5.1.5</t>
  </si>
  <si>
    <t>5.2.3</t>
  </si>
  <si>
    <t>5.2.4</t>
  </si>
  <si>
    <t>6.1.2</t>
  </si>
  <si>
    <t>8.1.4</t>
  </si>
  <si>
    <t>8.2.1</t>
  </si>
  <si>
    <t>8.2.2</t>
  </si>
  <si>
    <t>8.2.3</t>
  </si>
  <si>
    <t xml:space="preserve">TOTAL </t>
  </si>
  <si>
    <t>ACUMULADO (R$)</t>
  </si>
  <si>
    <t xml:space="preserve">PLACA DE OBRA EM CHAPA GALVANIZADA </t>
  </si>
  <si>
    <t>PREGO 2"X11</t>
  </si>
  <si>
    <t>TINTA ANTI-FERRUGINOSA</t>
  </si>
  <si>
    <t>1.1.6</t>
  </si>
  <si>
    <t>1.1.7</t>
  </si>
  <si>
    <t>1.1.8</t>
  </si>
  <si>
    <t>1.1.9</t>
  </si>
  <si>
    <t>B.D.I 28,82 %</t>
  </si>
  <si>
    <t>B.D.I 28,82%</t>
  </si>
  <si>
    <t>8.3</t>
  </si>
  <si>
    <t>LÂMPADA FLUORESCENTE COM REATOR ACOPLADO (PLL)15W -127V/220V</t>
  </si>
  <si>
    <t>INSTALAÇÕES HIDROSSANITÁRIAS E APARELHOS</t>
  </si>
  <si>
    <t>8.1.5</t>
  </si>
  <si>
    <t>8.2.4</t>
  </si>
  <si>
    <t>8.2.5</t>
  </si>
  <si>
    <t>8.3.1</t>
  </si>
  <si>
    <t>8.3.2</t>
  </si>
  <si>
    <t>8.3.3</t>
  </si>
  <si>
    <t>8.3.4</t>
  </si>
  <si>
    <t>À</t>
  </si>
  <si>
    <t>PREFEITURA MUNICIPAL DE AURORA DO PARÁ - PA</t>
  </si>
  <si>
    <t>COMISSÃO PERMANENTE DE LICITAÇÃO DO MUNICÍPIO DE AURORA DO PARÁ - PA</t>
  </si>
  <si>
    <t>ADMINISTRAÇÃO CENTRAL E LOCAL</t>
  </si>
  <si>
    <t>SEGUROS + GARANTIA</t>
  </si>
  <si>
    <t>RISCOS</t>
  </si>
  <si>
    <t>DESPESAS FINANCEIRAS</t>
  </si>
  <si>
    <t>PIS</t>
  </si>
  <si>
    <t>COFINS</t>
  </si>
  <si>
    <t>AC  →  ADMINISTRAÇÃO CENTRAL</t>
  </si>
  <si>
    <t>S  →  SEGURO</t>
  </si>
  <si>
    <t xml:space="preserve">R    →  RISCOS </t>
  </si>
  <si>
    <t>G     →  GARANTIA</t>
  </si>
  <si>
    <t>DF    →  DESPESAS FINANCEIRAS</t>
  </si>
  <si>
    <t>L  →  TAXA DE LUCRO/REMUNERAÇÃO</t>
  </si>
  <si>
    <t>I  →  INCIDÊNCIA DE IMPOSTOS (PIS, COFINS E ISS)</t>
  </si>
  <si>
    <t xml:space="preserve">SEGUNDO ACÓRDÃO 2622/2013 DO TRIBUNAL DE CONTAS DA UNIÃO – TCU, O CÁLCULO DO BDI DEVE SER FEITO DA SEGUINTE MANEIRA:
</t>
  </si>
  <si>
    <t>QUANT</t>
  </si>
  <si>
    <t>TOTAL (R$)</t>
  </si>
  <si>
    <t>PLANILHA ORÇAMENTARIA - REFORMA DA CRECHE MARCOS DANIEL</t>
  </si>
  <si>
    <t>DEMOLIÇÃO MANUAL DE ALVENARIA DE TIJOLO</t>
  </si>
  <si>
    <t>RETIRADA DE ENTULHO C/ EQUIPAMENTO DISTANCIA ATE 5K</t>
  </si>
  <si>
    <t xml:space="preserve">CAMINHAO BASCULANTE </t>
  </si>
  <si>
    <t xml:space="preserve">PÁ CARREGADEIRA C/ RETROESCAVADEIRA </t>
  </si>
  <si>
    <t>2.2.3</t>
  </si>
  <si>
    <t>2.2.4</t>
  </si>
  <si>
    <t>HD</t>
  </si>
  <si>
    <t>IMPERMEABILIZAÇÕES /TRATAMENTOS</t>
  </si>
  <si>
    <t>IMPERMEABILIZAÇÃO DE LAJES E CALHAS</t>
  </si>
  <si>
    <t xml:space="preserve">CIMENTO </t>
  </si>
  <si>
    <t xml:space="preserve">IMPERMEABILIZANTE FLEXÍVEL À BASE DE ASFALTO COM ELASTÔMEROS </t>
  </si>
  <si>
    <t xml:space="preserve">AREIA </t>
  </si>
  <si>
    <t>ADITIVO IMPERMEABILIZANTE DE PEGA NORMAL PARA ARGAMASSA E CONCRETO</t>
  </si>
  <si>
    <t xml:space="preserve">PEDREIRO COM ENCARGOS COMPLEMENTARES </t>
  </si>
  <si>
    <t xml:space="preserve">PINTOR COM ENCARGOS COMPLEMENTARES </t>
  </si>
  <si>
    <t>3.2.4</t>
  </si>
  <si>
    <t>3.2.5</t>
  </si>
  <si>
    <t>3.2.6</t>
  </si>
  <si>
    <t>3.2.7</t>
  </si>
  <si>
    <t xml:space="preserve">PERNAMANCA 3"X2" 4 M SER - MAD. FORTE </t>
  </si>
  <si>
    <t xml:space="preserve">PREGO 1"X16 </t>
  </si>
  <si>
    <t xml:space="preserve">PEÇA EM MADEIRA DE LEI 6"X3" 4 M SERR. </t>
  </si>
  <si>
    <t xml:space="preserve">RIPA 2 1/2"X1/2" 4 M SERR. </t>
  </si>
  <si>
    <t xml:space="preserve">AJUDANTE DE CARPINTEIRO COM ENCARGOS </t>
  </si>
  <si>
    <t>ESTRUTURA EM MAD. LEI P/ TELHA DE BARRO - PÇ. SERRADA</t>
  </si>
  <si>
    <t>IMUNIZAÇÃO PARA MADEIRA</t>
  </si>
  <si>
    <t>CUPINICIDA</t>
  </si>
  <si>
    <t xml:space="preserve">CAIXILHO EM MADEIRA DE LEI </t>
  </si>
  <si>
    <t xml:space="preserve">PORTA EM COMPENSADO (PREÇO MEDIO) </t>
  </si>
  <si>
    <t xml:space="preserve">CARPINTEIRO COM ENCARGOS COMPLEMENTARES </t>
  </si>
  <si>
    <t xml:space="preserve">ESTRUTURA EM ALUMÍNIO ANODIZADO NATURAL PARA ESQUADRIA BASCULANTE </t>
  </si>
  <si>
    <t xml:space="preserve">VIDRO LISO E=4MM </t>
  </si>
  <si>
    <t>AJUDANTE DE MONTADOR COM ENCARGOS COMPLEMENTARES</t>
  </si>
  <si>
    <t>MONTADOR COM ENCARGOS COMPLEMENTARES</t>
  </si>
  <si>
    <t>ESQUADRIA DE ALUMÍNIO BASCULANTE C/VIDRO E FERRAGENS - BALACIM</t>
  </si>
  <si>
    <t>PORTA MAD. COMPENS. C/ CAIX. SIMPLES</t>
  </si>
  <si>
    <t xml:space="preserve">TINTA LATEX PVA </t>
  </si>
  <si>
    <t xml:space="preserve">MASSA PVA </t>
  </si>
  <si>
    <t xml:space="preserve">LIXA PARA PAREDE </t>
  </si>
  <si>
    <t>6.1.3</t>
  </si>
  <si>
    <t>6.1.4</t>
  </si>
  <si>
    <t>6.1.5</t>
  </si>
  <si>
    <t>PVA EXTERNA C/ MASSA SEM LIQ. PREPARADOR</t>
  </si>
  <si>
    <t>PVA INTERNA C/ MASSA ACRILICA SEM SELADOR</t>
  </si>
  <si>
    <t>6.2.3</t>
  </si>
  <si>
    <t>6.2.4</t>
  </si>
  <si>
    <t>6.2.5</t>
  </si>
  <si>
    <t xml:space="preserve">MASSA ACRÍLICA </t>
  </si>
  <si>
    <t>7.2.4</t>
  </si>
  <si>
    <t>7.2.5</t>
  </si>
  <si>
    <t>7.2.6</t>
  </si>
  <si>
    <t>7.2.7</t>
  </si>
  <si>
    <t>7.2.8</t>
  </si>
  <si>
    <t>8.3.5</t>
  </si>
  <si>
    <t xml:space="preserve">ADAPTADOR CURTO EM PVC 1 1/2" (LH) </t>
  </si>
  <si>
    <t xml:space="preserve">TE EM PVC 3/4" X 3/4" (LH) </t>
  </si>
  <si>
    <t xml:space="preserve">TUBO EM PVC 3/4" (LH) </t>
  </si>
  <si>
    <t xml:space="preserve">ADAPTADOR CURTO EM PVC 3/4" </t>
  </si>
  <si>
    <t xml:space="preserve">COTOVELO EM PVC 3/4" X 3/4" </t>
  </si>
  <si>
    <t xml:space="preserve">TUBO EM PVC 1 1/2" (LH) </t>
  </si>
  <si>
    <t>AUXILIAR DE ENCANADOR OU BOMBEIRO HIDRÁULICO COM ENCARGOS COMPLEMENTARES</t>
  </si>
  <si>
    <t>ENCANADOR OU BOMBEIRO HIDRÁULICO COM ENCARGOS COMPLEMENTARES</t>
  </si>
  <si>
    <t>8.1.6</t>
  </si>
  <si>
    <t>8.1.7</t>
  </si>
  <si>
    <t>8.1.8</t>
  </si>
  <si>
    <t>8.2.6</t>
  </si>
  <si>
    <t>8.2.7</t>
  </si>
  <si>
    <t xml:space="preserve">CAIXA SIFONADA DE PVC C/ GRELHA - 100X100X50MM </t>
  </si>
  <si>
    <t xml:space="preserve">JOELHO/COTOVELO 90º EM PVC - JS - 40MM-LH </t>
  </si>
  <si>
    <t xml:space="preserve">CURVA 45 EM PVC - JS - 75MM (LH) </t>
  </si>
  <si>
    <t xml:space="preserve">TUBO EM PVC - 40MM (LS) </t>
  </si>
  <si>
    <t xml:space="preserve">TE LONGO EM PVC - JS - 100X75MM (LS) </t>
  </si>
  <si>
    <t xml:space="preserve">JUNÇÃO SIMPLES INV.45 EM PVC - JS - 75X75MM (LS) </t>
  </si>
  <si>
    <t xml:space="preserve">TUBO EM PVC - 50MM (LS) </t>
  </si>
  <si>
    <t xml:space="preserve">RALO PVC C/ SAÍDA 100X53X40MM </t>
  </si>
  <si>
    <t xml:space="preserve">AUXILIAR DE ENCANADOR OU BOMBEIRO HIDRÁULICO </t>
  </si>
  <si>
    <t>8.2.8</t>
  </si>
  <si>
    <t>8.2.9</t>
  </si>
  <si>
    <t>8.2.10</t>
  </si>
  <si>
    <t>COMPOSIÇÃO DE PREÇO UNITARIO - REFORMA DA CRECHE MARCOS DANIEL</t>
  </si>
  <si>
    <t>CRONOGRAMA FÍSICO - REFORMA DA CRECHE MARCOS DANIEL</t>
  </si>
  <si>
    <t>TABELA DE ENCARGOS SOCIAIS - REFORMA DA CRECHE MARCOS DANIEL</t>
  </si>
  <si>
    <t>BDI - REFORMA DA CRECHE MARCOS DANIEL</t>
  </si>
  <si>
    <t>DATA DA ABERTURA: 05/11/2021</t>
  </si>
  <si>
    <t>HORA DA ABERTURA: 09h00hrs</t>
  </si>
  <si>
    <t>OBJETO: CONTRATAÇÃO DE EMPRESA ESPECIALIZADA EM REFORMA DA ESCOLA NOSSA SENHORA DO LIVRAMENTO, LOCALIZADO NA COMUNIDADE DO 05, E REFORMA DA CRCHE MARCOS DANIEL, LOCALIZADO NA COMUNIDADE DE SANTANA DO CAPIM, NO MUNICIPIO DE AURORA DO PARÁ</t>
  </si>
  <si>
    <t>MÃE DO RIO-PA,  05 DE NOVEMBRO DE 2021</t>
  </si>
  <si>
    <t>LICITAÇÃO/MODALIDADE:  CARTA CONVITE 001/2021 - CPL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</si>
</sst>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&quot;R$&quot;\ #,##0.00"/>
    <numFmt numFmtId="167" formatCode="0.0%"/>
    <numFmt numFmtId="168" formatCode="_(&quot;R$ &quot;* #,##0.00_);_(&quot;R$ &quot;* \(#,##0.00\);_(&quot;R$ &quot;* &quot;-&quot;??_);_(@_)"/>
  </numFmts>
  <fonts count="40">
    <font>
      <sz val="12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Verdana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 "/>
    </font>
    <font>
      <sz val="10"/>
      <name val="Calibri "/>
    </font>
    <font>
      <sz val="10"/>
      <color rgb="FF000000"/>
      <name val="Calibri "/>
    </font>
    <font>
      <sz val="10"/>
      <name val="Arial"/>
      <family val="2"/>
    </font>
    <font>
      <b/>
      <sz val="11"/>
      <name val="Calibri "/>
    </font>
    <font>
      <sz val="11"/>
      <color theme="1"/>
      <name val="Calibri "/>
    </font>
    <font>
      <b/>
      <sz val="11"/>
      <color theme="1"/>
      <name val="Calibri "/>
    </font>
    <font>
      <b/>
      <sz val="11"/>
      <color indexed="8"/>
      <name val="Calibri "/>
    </font>
    <font>
      <sz val="11"/>
      <color indexed="8"/>
      <name val="Calibri "/>
    </font>
    <font>
      <sz val="11"/>
      <color rgb="FF000000"/>
      <name val="Calibri "/>
    </font>
    <font>
      <b/>
      <sz val="10"/>
      <color theme="1"/>
      <name val="Calibri "/>
    </font>
    <font>
      <sz val="14"/>
      <color theme="1"/>
      <name val="Calibri 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4" fontId="1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" fillId="0" borderId="0"/>
    <xf numFmtId="0" fontId="31" fillId="0" borderId="0"/>
    <xf numFmtId="16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46"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/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" fontId="14" fillId="0" borderId="0" xfId="0" applyNumberFormat="1" applyFont="1" applyAlignment="1">
      <alignment vertical="center" wrapText="1"/>
    </xf>
    <xf numFmtId="165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0" xfId="2"/>
    <xf numFmtId="10" fontId="4" fillId="0" borderId="0" xfId="2" applyNumberFormat="1"/>
    <xf numFmtId="0" fontId="21" fillId="0" borderId="0" xfId="2" applyFont="1"/>
    <xf numFmtId="0" fontId="21" fillId="0" borderId="0" xfId="2" applyFont="1" applyAlignment="1">
      <alignment horizontal="center"/>
    </xf>
    <xf numFmtId="0" fontId="21" fillId="0" borderId="0" xfId="5" applyFont="1"/>
    <xf numFmtId="0" fontId="21" fillId="0" borderId="0" xfId="5" applyFont="1" applyAlignment="1">
      <alignment horizontal="center"/>
    </xf>
    <xf numFmtId="10" fontId="23" fillId="2" borderId="32" xfId="5" applyNumberFormat="1" applyFont="1" applyFill="1" applyBorder="1" applyAlignment="1">
      <alignment horizontal="center" vertical="center"/>
    </xf>
    <xf numFmtId="10" fontId="23" fillId="2" borderId="12" xfId="5" applyNumberFormat="1" applyFont="1" applyFill="1" applyBorder="1" applyAlignment="1">
      <alignment horizontal="center" vertical="center"/>
    </xf>
    <xf numFmtId="0" fontId="23" fillId="2" borderId="33" xfId="5" applyFont="1" applyFill="1" applyBorder="1" applyAlignment="1">
      <alignment horizontal="right"/>
    </xf>
    <xf numFmtId="0" fontId="23" fillId="2" borderId="34" xfId="5" applyFont="1" applyFill="1" applyBorder="1" applyAlignment="1">
      <alignment horizontal="center"/>
    </xf>
    <xf numFmtId="10" fontId="24" fillId="0" borderId="8" xfId="5" applyNumberFormat="1" applyFont="1" applyBorder="1" applyAlignment="1">
      <alignment horizontal="center" vertical="center"/>
    </xf>
    <xf numFmtId="10" fontId="24" fillId="0" borderId="4" xfId="5" applyNumberFormat="1" applyFont="1" applyBorder="1" applyAlignment="1">
      <alignment horizontal="center" vertical="center"/>
    </xf>
    <xf numFmtId="0" fontId="25" fillId="0" borderId="1" xfId="2" applyFont="1" applyBorder="1" applyAlignment="1">
      <alignment horizontal="left" vertical="center" wrapText="1"/>
    </xf>
    <xf numFmtId="0" fontId="24" fillId="0" borderId="35" xfId="5" applyFont="1" applyBorder="1" applyAlignment="1">
      <alignment horizontal="center" vertical="center"/>
    </xf>
    <xf numFmtId="0" fontId="24" fillId="0" borderId="35" xfId="5" applyFont="1" applyBorder="1" applyAlignment="1">
      <alignment horizontal="center"/>
    </xf>
    <xf numFmtId="10" fontId="23" fillId="2" borderId="8" xfId="5" applyNumberFormat="1" applyFont="1" applyFill="1" applyBorder="1" applyAlignment="1">
      <alignment horizontal="center"/>
    </xf>
    <xf numFmtId="10" fontId="23" fillId="2" borderId="1" xfId="5" applyNumberFormat="1" applyFont="1" applyFill="1" applyBorder="1" applyAlignment="1">
      <alignment horizontal="center"/>
    </xf>
    <xf numFmtId="0" fontId="23" fillId="2" borderId="5" xfId="5" applyFont="1" applyFill="1" applyBorder="1" applyAlignment="1">
      <alignment horizontal="right"/>
    </xf>
    <xf numFmtId="0" fontId="23" fillId="2" borderId="7" xfId="5" applyFont="1" applyFill="1" applyBorder="1" applyAlignment="1">
      <alignment horizontal="center"/>
    </xf>
    <xf numFmtId="10" fontId="24" fillId="0" borderId="8" xfId="5" applyNumberFormat="1" applyFont="1" applyBorder="1" applyAlignment="1">
      <alignment horizontal="center"/>
    </xf>
    <xf numFmtId="10" fontId="24" fillId="0" borderId="1" xfId="5" applyNumberFormat="1" applyFont="1" applyBorder="1" applyAlignment="1">
      <alignment horizontal="center"/>
    </xf>
    <xf numFmtId="0" fontId="25" fillId="0" borderId="1" xfId="2" applyFont="1" applyBorder="1" applyAlignment="1">
      <alignment horizontal="left" vertical="center"/>
    </xf>
    <xf numFmtId="10" fontId="22" fillId="2" borderId="8" xfId="5" applyNumberFormat="1" applyFont="1" applyFill="1" applyBorder="1" applyAlignment="1">
      <alignment horizontal="center" vertical="center"/>
    </xf>
    <xf numFmtId="10" fontId="22" fillId="2" borderId="1" xfId="5" applyNumberFormat="1" applyFont="1" applyFill="1" applyBorder="1" applyAlignment="1">
      <alignment horizontal="center" vertical="center"/>
    </xf>
    <xf numFmtId="0" fontId="22" fillId="2" borderId="2" xfId="5" applyFont="1" applyFill="1" applyBorder="1" applyAlignment="1">
      <alignment horizontal="right"/>
    </xf>
    <xf numFmtId="0" fontId="22" fillId="2" borderId="7" xfId="5" applyFont="1" applyFill="1" applyBorder="1" applyAlignment="1">
      <alignment horizontal="center"/>
    </xf>
    <xf numFmtId="10" fontId="21" fillId="0" borderId="8" xfId="5" applyNumberFormat="1" applyFont="1" applyBorder="1" applyAlignment="1">
      <alignment horizontal="center" vertical="center"/>
    </xf>
    <xf numFmtId="10" fontId="21" fillId="0" borderId="1" xfId="5" applyNumberFormat="1" applyFont="1" applyBorder="1" applyAlignment="1">
      <alignment horizontal="center" vertical="center"/>
    </xf>
    <xf numFmtId="0" fontId="21" fillId="0" borderId="7" xfId="5" applyFont="1" applyBorder="1" applyAlignment="1">
      <alignment horizontal="center"/>
    </xf>
    <xf numFmtId="0" fontId="24" fillId="0" borderId="7" xfId="5" applyFont="1" applyBorder="1" applyAlignment="1">
      <alignment horizontal="center"/>
    </xf>
    <xf numFmtId="10" fontId="24" fillId="0" borderId="1" xfId="5" applyNumberFormat="1" applyFont="1" applyBorder="1" applyAlignment="1">
      <alignment horizontal="center" vertical="center"/>
    </xf>
    <xf numFmtId="0" fontId="22" fillId="2" borderId="13" xfId="5" applyFont="1" applyFill="1" applyBorder="1" applyAlignment="1">
      <alignment horizontal="right"/>
    </xf>
    <xf numFmtId="10" fontId="21" fillId="0" borderId="4" xfId="5" applyNumberFormat="1" applyFont="1" applyBorder="1" applyAlignment="1">
      <alignment horizontal="center" vertical="center"/>
    </xf>
    <xf numFmtId="0" fontId="21" fillId="0" borderId="35" xfId="5" applyFont="1" applyBorder="1" applyAlignment="1">
      <alignment horizontal="center"/>
    </xf>
    <xf numFmtId="10" fontId="21" fillId="0" borderId="38" xfId="5" applyNumberFormat="1" applyFont="1" applyBorder="1" applyAlignment="1">
      <alignment horizontal="center" vertical="center"/>
    </xf>
    <xf numFmtId="10" fontId="21" fillId="0" borderId="6" xfId="5" applyNumberFormat="1" applyFont="1" applyBorder="1" applyAlignment="1">
      <alignment horizontal="center" vertical="center"/>
    </xf>
    <xf numFmtId="0" fontId="25" fillId="0" borderId="13" xfId="2" applyFont="1" applyBorder="1" applyAlignment="1">
      <alignment horizontal="left" vertical="center"/>
    </xf>
    <xf numFmtId="0" fontId="21" fillId="0" borderId="39" xfId="5" applyFont="1" applyBorder="1" applyAlignment="1">
      <alignment horizontal="center"/>
    </xf>
    <xf numFmtId="0" fontId="27" fillId="0" borderId="0" xfId="2" applyFont="1" applyBorder="1" applyAlignment="1">
      <alignment vertical="center" wrapText="1"/>
    </xf>
    <xf numFmtId="0" fontId="8" fillId="0" borderId="0" xfId="5" applyFont="1"/>
    <xf numFmtId="0" fontId="8" fillId="0" borderId="0" xfId="5" applyFont="1" applyFill="1" applyBorder="1"/>
    <xf numFmtId="10" fontId="8" fillId="0" borderId="44" xfId="5" applyNumberFormat="1" applyFont="1" applyBorder="1" applyAlignment="1">
      <alignment horizontal="center" vertical="center"/>
    </xf>
    <xf numFmtId="10" fontId="8" fillId="0" borderId="36" xfId="5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164" fontId="13" fillId="0" borderId="0" xfId="0" applyNumberFormat="1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44" fontId="0" fillId="0" borderId="0" xfId="0" applyNumberFormat="1" applyFont="1" applyAlignment="1">
      <alignment horizontal="left" vertical="center"/>
    </xf>
    <xf numFmtId="44" fontId="34" fillId="0" borderId="0" xfId="1" applyFont="1" applyAlignment="1">
      <alignment horizontal="center" vertical="center"/>
    </xf>
    <xf numFmtId="44" fontId="34" fillId="0" borderId="0" xfId="0" applyNumberFormat="1" applyFont="1" applyAlignment="1">
      <alignment horizontal="center" vertical="center"/>
    </xf>
    <xf numFmtId="44" fontId="9" fillId="0" borderId="0" xfId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5" fillId="0" borderId="0" xfId="0" applyNumberFormat="1" applyFont="1" applyAlignment="1">
      <alignment horizontal="center" vertical="center"/>
    </xf>
    <xf numFmtId="0" fontId="35" fillId="0" borderId="0" xfId="1" applyNumberFormat="1" applyFont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44" fontId="5" fillId="0" borderId="11" xfId="1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35" fillId="0" borderId="1" xfId="0" applyFont="1" applyBorder="1" applyAlignment="1">
      <alignment horizontal="center" vertical="center" wrapText="1"/>
    </xf>
    <xf numFmtId="0" fontId="37" fillId="0" borderId="0" xfId="0" applyFont="1" applyBorder="1"/>
    <xf numFmtId="0" fontId="3" fillId="0" borderId="0" xfId="0" applyFont="1" applyBorder="1" applyAlignment="1">
      <alignment vertical="center" wrapText="1"/>
    </xf>
    <xf numFmtId="44" fontId="36" fillId="0" borderId="0" xfId="1" applyFont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0" fontId="26" fillId="3" borderId="43" xfId="5" applyFont="1" applyFill="1" applyBorder="1" applyAlignment="1">
      <alignment horizontal="center" vertical="center"/>
    </xf>
    <xf numFmtId="0" fontId="22" fillId="3" borderId="42" xfId="5" applyFont="1" applyFill="1" applyBorder="1" applyAlignment="1">
      <alignment horizontal="center" vertical="center"/>
    </xf>
    <xf numFmtId="0" fontId="22" fillId="3" borderId="41" xfId="5" applyFont="1" applyFill="1" applyBorder="1" applyAlignment="1">
      <alignment horizontal="center" vertical="center"/>
    </xf>
    <xf numFmtId="10" fontId="22" fillId="3" borderId="40" xfId="5" applyNumberFormat="1" applyFont="1" applyFill="1" applyBorder="1" applyAlignment="1">
      <alignment horizontal="center" vertical="center"/>
    </xf>
    <xf numFmtId="10" fontId="23" fillId="3" borderId="10" xfId="5" applyNumberFormat="1" applyFont="1" applyFill="1" applyBorder="1" applyAlignment="1">
      <alignment horizontal="center" vertical="center"/>
    </xf>
    <xf numFmtId="10" fontId="23" fillId="3" borderId="11" xfId="5" applyNumberFormat="1" applyFont="1" applyFill="1" applyBorder="1" applyAlignment="1">
      <alignment horizontal="center" vertical="center"/>
    </xf>
    <xf numFmtId="0" fontId="29" fillId="3" borderId="7" xfId="5" applyFont="1" applyFill="1" applyBorder="1" applyAlignment="1">
      <alignment horizontal="center"/>
    </xf>
    <xf numFmtId="10" fontId="29" fillId="3" borderId="36" xfId="5" applyNumberFormat="1" applyFont="1" applyFill="1" applyBorder="1" applyAlignment="1">
      <alignment horizontal="center" vertical="center"/>
    </xf>
    <xf numFmtId="10" fontId="29" fillId="3" borderId="8" xfId="5" applyNumberFormat="1" applyFont="1" applyFill="1" applyBorder="1" applyAlignment="1">
      <alignment horizontal="center" vertical="center"/>
    </xf>
    <xf numFmtId="0" fontId="29" fillId="3" borderId="43" xfId="5" applyFont="1" applyFill="1" applyBorder="1" applyAlignment="1">
      <alignment horizontal="center"/>
    </xf>
    <xf numFmtId="0" fontId="30" fillId="3" borderId="42" xfId="5" applyFont="1" applyFill="1" applyBorder="1" applyAlignment="1">
      <alignment horizontal="center"/>
    </xf>
    <xf numFmtId="0" fontId="15" fillId="3" borderId="1" xfId="2" applyFont="1" applyFill="1" applyBorder="1" applyAlignment="1">
      <alignment horizontal="center" vertical="center" wrapText="1"/>
    </xf>
    <xf numFmtId="4" fontId="15" fillId="3" borderId="1" xfId="2" applyNumberFormat="1" applyFont="1" applyFill="1" applyBorder="1" applyAlignment="1">
      <alignment horizontal="center" vertical="center" wrapText="1"/>
    </xf>
    <xf numFmtId="0" fontId="8" fillId="0" borderId="35" xfId="5" applyFont="1" applyBorder="1" applyAlignment="1">
      <alignment horizontal="center"/>
    </xf>
    <xf numFmtId="0" fontId="29" fillId="3" borderId="35" xfId="5" applyFont="1" applyFill="1" applyBorder="1" applyAlignment="1">
      <alignment horizontal="center"/>
    </xf>
    <xf numFmtId="0" fontId="29" fillId="3" borderId="12" xfId="5" applyFont="1" applyFill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10" fontId="29" fillId="3" borderId="14" xfId="5" applyNumberFormat="1" applyFont="1" applyFill="1" applyBorder="1" applyAlignment="1">
      <alignment horizontal="center" vertical="center"/>
    </xf>
    <xf numFmtId="167" fontId="8" fillId="0" borderId="36" xfId="5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0" fontId="34" fillId="0" borderId="0" xfId="13" applyNumberFormat="1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44" fontId="12" fillId="0" borderId="0" xfId="1" applyFont="1" applyBorder="1" applyAlignment="1">
      <alignment horizontal="center" vertical="center" wrapText="1"/>
    </xf>
    <xf numFmtId="0" fontId="38" fillId="0" borderId="0" xfId="0" applyFont="1" applyBorder="1"/>
    <xf numFmtId="0" fontId="38" fillId="0" borderId="1" xfId="0" applyFont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3" fillId="0" borderId="48" xfId="0" applyFont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 wrapText="1"/>
    </xf>
    <xf numFmtId="44" fontId="11" fillId="3" borderId="38" xfId="1" applyFont="1" applyFill="1" applyBorder="1" applyAlignment="1">
      <alignment horizontal="center" vertical="center" wrapText="1"/>
    </xf>
    <xf numFmtId="44" fontId="11" fillId="3" borderId="8" xfId="1" applyFont="1" applyFill="1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right" vertical="center" wrapText="1"/>
    </xf>
    <xf numFmtId="0" fontId="5" fillId="0" borderId="47" xfId="0" applyFont="1" applyBorder="1" applyAlignment="1">
      <alignment horizontal="right" vertical="center" wrapText="1"/>
    </xf>
    <xf numFmtId="0" fontId="5" fillId="0" borderId="45" xfId="0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3" borderId="50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66" fontId="17" fillId="2" borderId="7" xfId="2" applyNumberFormat="1" applyFont="1" applyFill="1" applyBorder="1" applyAlignment="1">
      <alignment horizontal="center" vertical="center"/>
    </xf>
    <xf numFmtId="166" fontId="17" fillId="2" borderId="1" xfId="2" applyNumberFormat="1" applyFont="1" applyFill="1" applyBorder="1" applyAlignment="1">
      <alignment horizontal="center" vertical="center"/>
    </xf>
    <xf numFmtId="166" fontId="17" fillId="0" borderId="1" xfId="2" applyNumberFormat="1" applyFont="1" applyFill="1" applyBorder="1" applyAlignment="1">
      <alignment horizontal="center" vertical="center"/>
    </xf>
    <xf numFmtId="0" fontId="17" fillId="0" borderId="7" xfId="2" applyFont="1" applyFill="1" applyBorder="1" applyAlignment="1">
      <alignment horizontal="center" vertical="center"/>
    </xf>
    <xf numFmtId="0" fontId="17" fillId="0" borderId="2" xfId="2" applyFont="1" applyFill="1" applyBorder="1" applyAlignment="1">
      <alignment horizontal="center" vertical="center"/>
    </xf>
    <xf numFmtId="166" fontId="17" fillId="0" borderId="7" xfId="2" applyNumberFormat="1" applyFont="1" applyFill="1" applyBorder="1" applyAlignment="1">
      <alignment horizontal="center" vertical="center"/>
    </xf>
    <xf numFmtId="9" fontId="17" fillId="0" borderId="7" xfId="3" applyFont="1" applyFill="1" applyBorder="1" applyAlignment="1">
      <alignment horizontal="center" vertical="center"/>
    </xf>
    <xf numFmtId="9" fontId="17" fillId="0" borderId="1" xfId="3" applyFont="1" applyFill="1" applyBorder="1" applyAlignment="1">
      <alignment horizontal="center" vertical="center"/>
    </xf>
    <xf numFmtId="9" fontId="17" fillId="0" borderId="1" xfId="2" applyNumberFormat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166" fontId="17" fillId="2" borderId="2" xfId="2" applyNumberFormat="1" applyFont="1" applyFill="1" applyBorder="1" applyAlignment="1">
      <alignment horizontal="center" vertical="center"/>
    </xf>
    <xf numFmtId="166" fontId="17" fillId="2" borderId="22" xfId="2" applyNumberFormat="1" applyFont="1" applyFill="1" applyBorder="1" applyAlignment="1">
      <alignment horizontal="center" vertical="center"/>
    </xf>
    <xf numFmtId="44" fontId="18" fillId="2" borderId="28" xfId="2" applyNumberFormat="1" applyFont="1" applyFill="1" applyBorder="1" applyAlignment="1">
      <alignment horizontal="center" vertical="center"/>
    </xf>
    <xf numFmtId="44" fontId="18" fillId="2" borderId="26" xfId="2" applyNumberFormat="1" applyFont="1" applyFill="1" applyBorder="1" applyAlignment="1">
      <alignment horizontal="center" vertical="center"/>
    </xf>
    <xf numFmtId="44" fontId="18" fillId="2" borderId="24" xfId="2" applyNumberFormat="1" applyFont="1" applyFill="1" applyBorder="1" applyAlignment="1">
      <alignment horizontal="center" vertical="center"/>
    </xf>
    <xf numFmtId="9" fontId="17" fillId="0" borderId="2" xfId="2" applyNumberFormat="1" applyFont="1" applyFill="1" applyBorder="1" applyAlignment="1">
      <alignment horizontal="center" vertical="center"/>
    </xf>
    <xf numFmtId="0" fontId="17" fillId="3" borderId="1" xfId="2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center" vertical="center"/>
    </xf>
    <xf numFmtId="166" fontId="17" fillId="2" borderId="4" xfId="2" applyNumberFormat="1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26" xfId="2" applyFont="1" applyFill="1" applyBorder="1" applyAlignment="1">
      <alignment horizontal="center" vertical="center"/>
    </xf>
    <xf numFmtId="0" fontId="17" fillId="2" borderId="24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15" xfId="2" applyFont="1" applyFill="1" applyBorder="1" applyAlignment="1">
      <alignment horizontal="center" vertical="center"/>
    </xf>
    <xf numFmtId="10" fontId="17" fillId="2" borderId="9" xfId="3" applyNumberFormat="1" applyFont="1" applyFill="1" applyBorder="1" applyAlignment="1">
      <alignment horizontal="center" vertical="center"/>
    </xf>
    <xf numFmtId="10" fontId="17" fillId="2" borderId="10" xfId="3" applyNumberFormat="1" applyFont="1" applyFill="1" applyBorder="1" applyAlignment="1">
      <alignment horizontal="center" vertical="center"/>
    </xf>
    <xf numFmtId="9" fontId="17" fillId="2" borderId="7" xfId="3" applyFont="1" applyFill="1" applyBorder="1" applyAlignment="1">
      <alignment horizontal="center" vertical="center"/>
    </xf>
    <xf numFmtId="9" fontId="17" fillId="2" borderId="1" xfId="3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" vertical="center"/>
    </xf>
    <xf numFmtId="44" fontId="17" fillId="2" borderId="28" xfId="2" applyNumberFormat="1" applyFont="1" applyFill="1" applyBorder="1" applyAlignment="1">
      <alignment horizontal="left" vertical="center"/>
    </xf>
    <xf numFmtId="44" fontId="17" fillId="2" borderId="26" xfId="2" applyNumberFormat="1" applyFont="1" applyFill="1" applyBorder="1" applyAlignment="1">
      <alignment horizontal="left" vertical="center"/>
    </xf>
    <xf numFmtId="44" fontId="17" fillId="2" borderId="24" xfId="2" applyNumberFormat="1" applyFont="1" applyFill="1" applyBorder="1" applyAlignment="1">
      <alignment horizontal="left" vertical="center"/>
    </xf>
    <xf numFmtId="10" fontId="17" fillId="2" borderId="29" xfId="3" applyNumberFormat="1" applyFont="1" applyFill="1" applyBorder="1" applyAlignment="1">
      <alignment horizontal="center" vertical="center"/>
    </xf>
    <xf numFmtId="10" fontId="17" fillId="2" borderId="27" xfId="3" applyNumberFormat="1" applyFont="1" applyFill="1" applyBorder="1" applyAlignment="1">
      <alignment horizontal="center" vertical="center"/>
    </xf>
    <xf numFmtId="10" fontId="17" fillId="2" borderId="25" xfId="3" applyNumberFormat="1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left" vertical="center"/>
    </xf>
    <xf numFmtId="0" fontId="17" fillId="2" borderId="26" xfId="2" applyFont="1" applyFill="1" applyBorder="1" applyAlignment="1">
      <alignment horizontal="left" vertical="center"/>
    </xf>
    <xf numFmtId="0" fontId="17" fillId="2" borderId="24" xfId="2" applyFont="1" applyFill="1" applyBorder="1" applyAlignment="1">
      <alignment horizontal="left" vertical="center"/>
    </xf>
    <xf numFmtId="10" fontId="17" fillId="2" borderId="1" xfId="4" applyNumberFormat="1" applyFont="1" applyFill="1" applyBorder="1" applyAlignment="1">
      <alignment horizontal="center" vertical="center"/>
    </xf>
    <xf numFmtId="10" fontId="17" fillId="2" borderId="2" xfId="4" applyNumberFormat="1" applyFont="1" applyFill="1" applyBorder="1" applyAlignment="1">
      <alignment horizontal="center" vertical="center"/>
    </xf>
    <xf numFmtId="0" fontId="16" fillId="3" borderId="28" xfId="2" applyFont="1" applyFill="1" applyBorder="1" applyAlignment="1">
      <alignment horizontal="center" vertical="center"/>
    </xf>
    <xf numFmtId="0" fontId="16" fillId="3" borderId="24" xfId="2" applyFont="1" applyFill="1" applyBorder="1" applyAlignment="1">
      <alignment horizontal="center" vertical="center"/>
    </xf>
    <xf numFmtId="0" fontId="16" fillId="3" borderId="29" xfId="2" applyFont="1" applyFill="1" applyBorder="1" applyAlignment="1">
      <alignment horizontal="center" vertical="center"/>
    </xf>
    <xf numFmtId="0" fontId="16" fillId="3" borderId="31" xfId="2" applyFont="1" applyFill="1" applyBorder="1" applyAlignment="1">
      <alignment horizontal="center" vertical="center"/>
    </xf>
    <xf numFmtId="0" fontId="16" fillId="3" borderId="27" xfId="2" applyFont="1" applyFill="1" applyBorder="1" applyAlignment="1">
      <alignment horizontal="center" vertical="center"/>
    </xf>
    <xf numFmtId="0" fontId="16" fillId="3" borderId="30" xfId="2" applyFont="1" applyFill="1" applyBorder="1" applyAlignment="1">
      <alignment horizontal="center" vertical="center"/>
    </xf>
    <xf numFmtId="10" fontId="17" fillId="0" borderId="22" xfId="2" applyNumberFormat="1" applyFont="1" applyFill="1" applyBorder="1" applyAlignment="1">
      <alignment horizontal="center" vertical="center"/>
    </xf>
    <xf numFmtId="166" fontId="17" fillId="0" borderId="2" xfId="2" applyNumberFormat="1" applyFont="1" applyFill="1" applyBorder="1" applyAlignment="1">
      <alignment horizontal="center" vertical="center"/>
    </xf>
    <xf numFmtId="10" fontId="17" fillId="2" borderId="18" xfId="3" applyNumberFormat="1" applyFont="1" applyFill="1" applyBorder="1" applyAlignment="1">
      <alignment horizontal="center" vertical="center"/>
    </xf>
    <xf numFmtId="166" fontId="17" fillId="2" borderId="23" xfId="2" applyNumberFormat="1" applyFont="1" applyFill="1" applyBorder="1" applyAlignment="1">
      <alignment horizontal="center" vertical="center"/>
    </xf>
    <xf numFmtId="44" fontId="16" fillId="2" borderId="20" xfId="2" applyNumberFormat="1" applyFont="1" applyFill="1" applyBorder="1" applyAlignment="1">
      <alignment horizontal="center" vertical="center"/>
    </xf>
    <xf numFmtId="44" fontId="16" fillId="2" borderId="19" xfId="2" applyNumberFormat="1" applyFont="1" applyFill="1" applyBorder="1" applyAlignment="1">
      <alignment horizontal="center" vertical="center"/>
    </xf>
    <xf numFmtId="44" fontId="16" fillId="2" borderId="17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0" fillId="3" borderId="16" xfId="2" applyFont="1" applyFill="1" applyBorder="1" applyAlignment="1">
      <alignment horizontal="center" vertical="center"/>
    </xf>
    <xf numFmtId="0" fontId="20" fillId="3" borderId="15" xfId="2" applyFont="1" applyFill="1" applyBorder="1" applyAlignment="1">
      <alignment horizontal="center" vertical="center"/>
    </xf>
    <xf numFmtId="0" fontId="20" fillId="3" borderId="14" xfId="2" applyFont="1" applyFill="1" applyBorder="1" applyAlignment="1">
      <alignment horizontal="center" vertical="center"/>
    </xf>
    <xf numFmtId="10" fontId="17" fillId="2" borderId="23" xfId="2" applyNumberFormat="1" applyFont="1" applyFill="1" applyBorder="1" applyAlignment="1">
      <alignment horizontal="center" vertical="center"/>
    </xf>
    <xf numFmtId="10" fontId="17" fillId="2" borderId="22" xfId="2" applyNumberFormat="1" applyFont="1" applyFill="1" applyBorder="1" applyAlignment="1">
      <alignment horizontal="center" vertical="center"/>
    </xf>
    <xf numFmtId="10" fontId="17" fillId="0" borderId="21" xfId="2" applyNumberFormat="1" applyFont="1" applyFill="1" applyBorder="1" applyAlignment="1">
      <alignment horizontal="center" vertical="center"/>
    </xf>
    <xf numFmtId="166" fontId="18" fillId="2" borderId="1" xfId="2" applyNumberFormat="1" applyFont="1" applyFill="1" applyBorder="1" applyAlignment="1">
      <alignment horizontal="center" vertical="center"/>
    </xf>
    <xf numFmtId="166" fontId="18" fillId="2" borderId="2" xfId="2" applyNumberFormat="1" applyFont="1" applyFill="1" applyBorder="1" applyAlignment="1">
      <alignment horizontal="center" vertical="center"/>
    </xf>
    <xf numFmtId="10" fontId="17" fillId="2" borderId="7" xfId="4" applyNumberFormat="1" applyFont="1" applyFill="1" applyBorder="1" applyAlignment="1">
      <alignment horizontal="center" vertical="center"/>
    </xf>
    <xf numFmtId="0" fontId="22" fillId="3" borderId="16" xfId="2" applyFont="1" applyFill="1" applyBorder="1" applyAlignment="1">
      <alignment horizontal="center" vertical="center" wrapText="1"/>
    </xf>
    <xf numFmtId="0" fontId="22" fillId="3" borderId="15" xfId="2" applyFont="1" applyFill="1" applyBorder="1" applyAlignment="1">
      <alignment horizontal="center" vertical="center" wrapText="1"/>
    </xf>
    <xf numFmtId="0" fontId="22" fillId="3" borderId="14" xfId="2" applyFont="1" applyFill="1" applyBorder="1" applyAlignment="1">
      <alignment horizontal="center" vertical="center" wrapText="1"/>
    </xf>
    <xf numFmtId="0" fontId="23" fillId="3" borderId="9" xfId="5" applyFont="1" applyFill="1" applyBorder="1" applyAlignment="1">
      <alignment horizontal="center"/>
    </xf>
    <xf numFmtId="0" fontId="23" fillId="3" borderId="10" xfId="5" applyFont="1" applyFill="1" applyBorder="1" applyAlignment="1">
      <alignment horizontal="center"/>
    </xf>
    <xf numFmtId="0" fontId="22" fillId="3" borderId="16" xfId="5" applyFont="1" applyFill="1" applyBorder="1" applyAlignment="1">
      <alignment horizontal="center"/>
    </xf>
    <xf numFmtId="0" fontId="22" fillId="3" borderId="15" xfId="5" applyFont="1" applyFill="1" applyBorder="1" applyAlignment="1">
      <alignment horizontal="center"/>
    </xf>
    <xf numFmtId="0" fontId="22" fillId="3" borderId="14" xfId="5" applyFont="1" applyFill="1" applyBorder="1" applyAlignment="1">
      <alignment horizontal="center"/>
    </xf>
    <xf numFmtId="0" fontId="22" fillId="3" borderId="35" xfId="5" applyFont="1" applyFill="1" applyBorder="1" applyAlignment="1">
      <alignment horizontal="center"/>
    </xf>
    <xf numFmtId="0" fontId="22" fillId="3" borderId="3" xfId="5" applyFont="1" applyFill="1" applyBorder="1" applyAlignment="1">
      <alignment horizontal="center"/>
    </xf>
    <xf numFmtId="0" fontId="22" fillId="3" borderId="36" xfId="5" applyFont="1" applyFill="1" applyBorder="1" applyAlignment="1">
      <alignment horizontal="center"/>
    </xf>
    <xf numFmtId="0" fontId="22" fillId="3" borderId="37" xfId="5" applyFont="1" applyFill="1" applyBorder="1" applyAlignment="1">
      <alignment horizontal="center"/>
    </xf>
    <xf numFmtId="0" fontId="23" fillId="3" borderId="35" xfId="5" applyFont="1" applyFill="1" applyBorder="1" applyAlignment="1">
      <alignment horizontal="center"/>
    </xf>
    <xf numFmtId="0" fontId="23" fillId="3" borderId="37" xfId="5" applyFont="1" applyFill="1" applyBorder="1" applyAlignment="1">
      <alignment horizontal="center"/>
    </xf>
    <xf numFmtId="0" fontId="23" fillId="3" borderId="3" xfId="5" applyFont="1" applyFill="1" applyBorder="1" applyAlignment="1">
      <alignment horizontal="center"/>
    </xf>
    <xf numFmtId="0" fontId="23" fillId="3" borderId="36" xfId="5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29" fillId="3" borderId="16" xfId="5" applyFont="1" applyFill="1" applyBorder="1" applyAlignment="1">
      <alignment horizontal="center" vertical="center" wrapText="1"/>
    </xf>
    <xf numFmtId="0" fontId="29" fillId="3" borderId="15" xfId="5" applyFont="1" applyFill="1" applyBorder="1" applyAlignment="1">
      <alignment horizontal="center" vertical="center" wrapText="1"/>
    </xf>
    <xf numFmtId="0" fontId="29" fillId="3" borderId="14" xfId="5" applyFont="1" applyFill="1" applyBorder="1" applyAlignment="1">
      <alignment horizontal="center" vertical="center" wrapText="1"/>
    </xf>
    <xf numFmtId="0" fontId="28" fillId="0" borderId="0" xfId="5" applyFont="1" applyAlignment="1">
      <alignment horizontal="left" vertical="top" wrapText="1"/>
    </xf>
    <xf numFmtId="0" fontId="39" fillId="0" borderId="0" xfId="0" applyFont="1" applyBorder="1" applyAlignment="1">
      <alignment horizontal="right" vertical="center" wrapText="1"/>
    </xf>
  </cellXfs>
  <cellStyles count="14">
    <cellStyle name="Moeda" xfId="1" builtinId="4"/>
    <cellStyle name="Moeda 2" xfId="8"/>
    <cellStyle name="Moeda 3" xfId="7"/>
    <cellStyle name="Normal" xfId="0" builtinId="0"/>
    <cellStyle name="Normal 2" xfId="9"/>
    <cellStyle name="Normal 2 2" xfId="5"/>
    <cellStyle name="Normal 3" xfId="6"/>
    <cellStyle name="Normal 4" xfId="2"/>
    <cellStyle name="Porcentagem" xfId="13" builtinId="5"/>
    <cellStyle name="Porcentagem 2" xfId="3"/>
    <cellStyle name="Porcentagem 2 2" xfId="4"/>
    <cellStyle name="Porcentagem 3" xfId="10"/>
    <cellStyle name="Vírgula 2" xfId="11"/>
    <cellStyle name="Vírgula 2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226359</xdr:colOff>
      <xdr:row>23</xdr:row>
      <xdr:rowOff>142875</xdr:rowOff>
    </xdr:from>
    <xdr:to>
      <xdr:col>2</xdr:col>
      <xdr:colOff>4036359</xdr:colOff>
      <xdr:row>25</xdr:row>
      <xdr:rowOff>180975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xmlns="" id="{B039ED2A-3746-4679-A219-EE5C5C060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1477" y="6687110"/>
          <a:ext cx="4415117" cy="50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view="pageBreakPreview" topLeftCell="A28" zoomScaleNormal="100" zoomScaleSheetLayoutView="100" zoomScalePageLayoutView="40" workbookViewId="0">
      <selection activeCell="A35" sqref="A35:E35"/>
    </sheetView>
  </sheetViews>
  <sheetFormatPr defaultColWidth="11.19921875" defaultRowHeight="15"/>
  <cols>
    <col min="1" max="1" width="7.796875" style="6" customWidth="1"/>
    <col min="2" max="2" width="33.3984375" style="7" customWidth="1"/>
    <col min="3" max="3" width="8.296875" style="6" customWidth="1"/>
    <col min="4" max="4" width="8.19921875" customWidth="1"/>
    <col min="5" max="5" width="12" customWidth="1"/>
    <col min="6" max="6" width="13.5" customWidth="1"/>
    <col min="7" max="9" width="10.69921875" customWidth="1"/>
  </cols>
  <sheetData>
    <row r="1" spans="1:10" s="92" customFormat="1" ht="20.25" customHeight="1">
      <c r="A1" s="132" t="s">
        <v>240</v>
      </c>
      <c r="B1" s="132"/>
      <c r="C1" s="132"/>
      <c r="D1" s="132"/>
      <c r="E1" s="132"/>
      <c r="F1" s="132"/>
    </row>
    <row r="2" spans="1:10" s="92" customFormat="1" ht="23.25" customHeight="1">
      <c r="A2" s="132" t="s">
        <v>241</v>
      </c>
      <c r="B2" s="132"/>
      <c r="C2" s="132"/>
      <c r="D2" s="132"/>
      <c r="E2" s="132"/>
      <c r="F2" s="132"/>
    </row>
    <row r="3" spans="1:10" s="92" customFormat="1" ht="21" customHeight="1">
      <c r="A3" s="132" t="s">
        <v>242</v>
      </c>
      <c r="B3" s="132"/>
      <c r="C3" s="132"/>
      <c r="D3" s="132"/>
      <c r="E3" s="132"/>
      <c r="F3" s="132"/>
    </row>
    <row r="4" spans="1:10" s="92" customFormat="1" ht="47.25" customHeight="1">
      <c r="A4" s="133" t="s">
        <v>345</v>
      </c>
      <c r="B4" s="132"/>
      <c r="C4" s="132"/>
      <c r="D4" s="132"/>
      <c r="E4" s="132"/>
      <c r="F4" s="132"/>
      <c r="G4" s="93"/>
      <c r="H4" s="93"/>
      <c r="I4" s="93"/>
      <c r="J4" s="93"/>
    </row>
    <row r="5" spans="1:10" s="92" customFormat="1" ht="19.899999999999999" customHeight="1">
      <c r="A5" s="134" t="s">
        <v>347</v>
      </c>
      <c r="B5" s="132"/>
      <c r="C5" s="132"/>
      <c r="D5" s="132"/>
      <c r="E5" s="132"/>
      <c r="F5" s="132"/>
    </row>
    <row r="6" spans="1:10" s="92" customFormat="1" ht="18" customHeight="1">
      <c r="A6" s="133" t="s">
        <v>343</v>
      </c>
      <c r="B6" s="132"/>
      <c r="C6" s="132"/>
      <c r="D6" s="132"/>
      <c r="E6" s="132"/>
      <c r="F6" s="132"/>
    </row>
    <row r="7" spans="1:10" s="92" customFormat="1" ht="20.25" customHeight="1" thickBot="1">
      <c r="A7" s="133" t="s">
        <v>344</v>
      </c>
      <c r="B7" s="132"/>
      <c r="C7" s="132"/>
      <c r="D7" s="132"/>
      <c r="E7" s="132"/>
      <c r="F7" s="94" t="s">
        <v>229</v>
      </c>
    </row>
    <row r="8" spans="1:10" ht="20.25" customHeight="1" thickBot="1">
      <c r="A8" s="138" t="s">
        <v>259</v>
      </c>
      <c r="B8" s="139"/>
      <c r="C8" s="139"/>
      <c r="D8" s="139"/>
      <c r="E8" s="139"/>
      <c r="F8" s="140"/>
    </row>
    <row r="9" spans="1:10" s="8" customFormat="1" ht="12" customHeight="1">
      <c r="A9" s="144" t="s">
        <v>41</v>
      </c>
      <c r="B9" s="146" t="s">
        <v>42</v>
      </c>
      <c r="C9" s="146" t="s">
        <v>21</v>
      </c>
      <c r="D9" s="148" t="s">
        <v>257</v>
      </c>
      <c r="E9" s="148" t="s">
        <v>195</v>
      </c>
      <c r="F9" s="142" t="s">
        <v>258</v>
      </c>
    </row>
    <row r="10" spans="1:10" s="8" customFormat="1" ht="9.75" customHeight="1">
      <c r="A10" s="145"/>
      <c r="B10" s="147"/>
      <c r="C10" s="147"/>
      <c r="D10" s="149"/>
      <c r="E10" s="149"/>
      <c r="F10" s="143"/>
    </row>
    <row r="11" spans="1:10" ht="19.149999999999999" customHeight="1">
      <c r="A11" s="96">
        <v>1</v>
      </c>
      <c r="B11" s="135" t="s">
        <v>0</v>
      </c>
      <c r="C11" s="136"/>
      <c r="D11" s="136"/>
      <c r="E11" s="136"/>
      <c r="F11" s="95">
        <f>SUM(F12:F12)</f>
        <v>3541.97</v>
      </c>
      <c r="G11" s="2"/>
      <c r="H11" s="2"/>
      <c r="I11" s="2"/>
    </row>
    <row r="12" spans="1:10" ht="18.75" customHeight="1">
      <c r="A12" s="97" t="s">
        <v>1</v>
      </c>
      <c r="B12" s="86" t="s">
        <v>221</v>
      </c>
      <c r="C12" s="12" t="s">
        <v>2</v>
      </c>
      <c r="D12" s="9">
        <v>6</v>
      </c>
      <c r="E12" s="10">
        <f>CPU!F23</f>
        <v>590.32772495881204</v>
      </c>
      <c r="F12" s="11">
        <f>ROUND(D12*E12,2)</f>
        <v>3541.97</v>
      </c>
      <c r="G12" s="3"/>
      <c r="H12" s="3"/>
      <c r="I12" s="3"/>
    </row>
    <row r="13" spans="1:10" ht="19.149999999999999" customHeight="1">
      <c r="A13" s="96">
        <v>2</v>
      </c>
      <c r="B13" s="158" t="s">
        <v>3</v>
      </c>
      <c r="C13" s="158"/>
      <c r="D13" s="158"/>
      <c r="E13" s="135"/>
      <c r="F13" s="95">
        <f>SUM(F14:F15)</f>
        <v>975.92000000000007</v>
      </c>
      <c r="G13" s="2"/>
      <c r="H13" s="2"/>
      <c r="I13" s="2"/>
    </row>
    <row r="14" spans="1:10" ht="18" customHeight="1">
      <c r="A14" s="97" t="s">
        <v>4</v>
      </c>
      <c r="B14" s="86" t="s">
        <v>260</v>
      </c>
      <c r="C14" s="12" t="s">
        <v>49</v>
      </c>
      <c r="D14" s="9">
        <v>7.71</v>
      </c>
      <c r="E14" s="10">
        <f>CPU!F30</f>
        <v>67.991015606704991</v>
      </c>
      <c r="F14" s="11">
        <f t="shared" ref="F14:F15" si="0">ROUND(D14*E14,2)</f>
        <v>524.21</v>
      </c>
      <c r="G14" s="3"/>
      <c r="H14" s="3"/>
      <c r="I14" s="3"/>
    </row>
    <row r="15" spans="1:10" ht="18" customHeight="1">
      <c r="A15" s="97" t="s">
        <v>5</v>
      </c>
      <c r="B15" s="86" t="s">
        <v>261</v>
      </c>
      <c r="C15" s="12" t="s">
        <v>49</v>
      </c>
      <c r="D15" s="9">
        <v>16</v>
      </c>
      <c r="E15" s="10">
        <f>CPU!F38</f>
        <v>28.231995726036107</v>
      </c>
      <c r="F15" s="11">
        <f t="shared" si="0"/>
        <v>451.71</v>
      </c>
      <c r="G15" s="3"/>
      <c r="H15" s="3"/>
      <c r="I15" s="3"/>
    </row>
    <row r="16" spans="1:10" ht="19.149999999999999" customHeight="1">
      <c r="A16" s="96">
        <v>3</v>
      </c>
      <c r="B16" s="135" t="s">
        <v>267</v>
      </c>
      <c r="C16" s="136"/>
      <c r="D16" s="136"/>
      <c r="E16" s="136"/>
      <c r="F16" s="95">
        <f>SUM(F17:F17)</f>
        <v>11722.08</v>
      </c>
      <c r="G16" s="2"/>
      <c r="H16" s="2"/>
      <c r="I16" s="2"/>
    </row>
    <row r="17" spans="1:9" ht="18" customHeight="1">
      <c r="A17" s="98" t="s">
        <v>10</v>
      </c>
      <c r="B17" s="74" t="s">
        <v>268</v>
      </c>
      <c r="C17" s="66" t="s">
        <v>2</v>
      </c>
      <c r="D17" s="67">
        <v>80</v>
      </c>
      <c r="E17" s="68">
        <f>CPU!F50</f>
        <v>146.52603414659356</v>
      </c>
      <c r="F17" s="11">
        <f>ROUND(D17*E17,2)</f>
        <v>11722.08</v>
      </c>
      <c r="G17" s="3"/>
      <c r="H17" s="3"/>
      <c r="I17" s="3"/>
    </row>
    <row r="18" spans="1:9" ht="19.149999999999999" customHeight="1">
      <c r="A18" s="96">
        <v>4</v>
      </c>
      <c r="B18" s="135" t="s">
        <v>9</v>
      </c>
      <c r="C18" s="136"/>
      <c r="D18" s="136"/>
      <c r="E18" s="136"/>
      <c r="F18" s="95">
        <f>SUM(F19:F21)</f>
        <v>135235.91</v>
      </c>
      <c r="G18" s="2"/>
      <c r="H18" s="2"/>
      <c r="I18" s="2"/>
    </row>
    <row r="19" spans="1:9" ht="18" customHeight="1">
      <c r="A19" s="98" t="s">
        <v>16</v>
      </c>
      <c r="B19" s="74" t="s">
        <v>13</v>
      </c>
      <c r="C19" s="66" t="s">
        <v>14</v>
      </c>
      <c r="D19" s="67">
        <v>669.9</v>
      </c>
      <c r="E19" s="68">
        <f>CPU!F58</f>
        <v>89.74203531592832</v>
      </c>
      <c r="F19" s="11">
        <f t="shared" ref="F19:F21" si="1">ROUND(D19*E19,2)</f>
        <v>60118.19</v>
      </c>
      <c r="G19" s="3"/>
      <c r="H19" s="3"/>
      <c r="I19" s="3"/>
    </row>
    <row r="20" spans="1:9" ht="18" customHeight="1">
      <c r="A20" s="98" t="s">
        <v>19</v>
      </c>
      <c r="B20" s="74" t="s">
        <v>284</v>
      </c>
      <c r="C20" s="66" t="s">
        <v>12</v>
      </c>
      <c r="D20" s="67">
        <v>669.9</v>
      </c>
      <c r="E20" s="68">
        <f>CPU!F68</f>
        <v>111.82135855634273</v>
      </c>
      <c r="F20" s="11">
        <f t="shared" si="1"/>
        <v>74909.13</v>
      </c>
      <c r="G20" s="3"/>
      <c r="H20" s="3"/>
      <c r="I20" s="3"/>
    </row>
    <row r="21" spans="1:9" ht="18" customHeight="1">
      <c r="A21" s="98" t="s">
        <v>191</v>
      </c>
      <c r="B21" s="74" t="s">
        <v>285</v>
      </c>
      <c r="C21" s="66" t="s">
        <v>21</v>
      </c>
      <c r="D21" s="67">
        <v>28.35</v>
      </c>
      <c r="E21" s="68">
        <f>CPU!F74</f>
        <v>7.3577476933738186</v>
      </c>
      <c r="F21" s="11">
        <f t="shared" si="1"/>
        <v>208.59</v>
      </c>
      <c r="G21" s="3"/>
      <c r="H21" s="3"/>
      <c r="I21" s="3"/>
    </row>
    <row r="22" spans="1:9" ht="16.5" customHeight="1">
      <c r="A22" s="96">
        <v>5</v>
      </c>
      <c r="B22" s="135" t="s">
        <v>192</v>
      </c>
      <c r="C22" s="136"/>
      <c r="D22" s="136"/>
      <c r="E22" s="136"/>
      <c r="F22" s="95">
        <f>SUM(F23:F24)</f>
        <v>25953.279999999999</v>
      </c>
      <c r="G22" s="2"/>
      <c r="H22" s="2"/>
      <c r="I22" s="2"/>
    </row>
    <row r="23" spans="1:9" ht="20.25" customHeight="1">
      <c r="A23" s="97" t="s">
        <v>20</v>
      </c>
      <c r="B23" s="86" t="s">
        <v>295</v>
      </c>
      <c r="C23" s="12" t="s">
        <v>18</v>
      </c>
      <c r="D23" s="9">
        <v>67.2</v>
      </c>
      <c r="E23" s="10">
        <f>CPU!F84</f>
        <v>339.94251571887003</v>
      </c>
      <c r="F23" s="11">
        <f t="shared" ref="F23:F24" si="2">ROUND(D23*E23,2)</f>
        <v>22844.14</v>
      </c>
      <c r="G23" s="3"/>
      <c r="H23" s="3"/>
      <c r="I23" s="3"/>
    </row>
    <row r="24" spans="1:9" ht="25.5">
      <c r="A24" s="97" t="s">
        <v>23</v>
      </c>
      <c r="B24" s="86" t="s">
        <v>294</v>
      </c>
      <c r="C24" s="12" t="s">
        <v>2</v>
      </c>
      <c r="D24" s="9">
        <v>3.6</v>
      </c>
      <c r="E24" s="10">
        <f>CPU!F92</f>
        <v>863.64908267252076</v>
      </c>
      <c r="F24" s="11">
        <f t="shared" si="2"/>
        <v>3109.14</v>
      </c>
      <c r="G24" s="3"/>
      <c r="H24" s="3"/>
      <c r="I24" s="3"/>
    </row>
    <row r="25" spans="1:9" ht="19.149999999999999" customHeight="1">
      <c r="A25" s="96">
        <v>6</v>
      </c>
      <c r="B25" s="135" t="s">
        <v>31</v>
      </c>
      <c r="C25" s="136"/>
      <c r="D25" s="136"/>
      <c r="E25" s="136"/>
      <c r="F25" s="95">
        <f>SUM(F26:F27)</f>
        <v>37822.79</v>
      </c>
      <c r="G25" s="2"/>
      <c r="H25" s="2"/>
      <c r="I25" s="2"/>
    </row>
    <row r="26" spans="1:9" ht="17.25" customHeight="1">
      <c r="A26" s="97" t="s">
        <v>24</v>
      </c>
      <c r="B26" s="86" t="s">
        <v>302</v>
      </c>
      <c r="C26" s="12" t="s">
        <v>33</v>
      </c>
      <c r="D26" s="9">
        <v>1218.55</v>
      </c>
      <c r="E26" s="10">
        <f>CPU!F102</f>
        <v>25.201259429191079</v>
      </c>
      <c r="F26" s="11">
        <f t="shared" ref="F26:F27" si="3">ROUND(D26*E26,2)</f>
        <v>30708.99</v>
      </c>
      <c r="G26" s="3"/>
      <c r="H26" s="3"/>
      <c r="I26" s="3"/>
    </row>
    <row r="27" spans="1:9" ht="18" customHeight="1">
      <c r="A27" s="97" t="s">
        <v>26</v>
      </c>
      <c r="B27" s="86" t="s">
        <v>303</v>
      </c>
      <c r="C27" s="12" t="s">
        <v>34</v>
      </c>
      <c r="D27" s="9">
        <v>256.58999999999997</v>
      </c>
      <c r="E27" s="10">
        <f>CPU!F111</f>
        <v>27.724400327627365</v>
      </c>
      <c r="F27" s="11">
        <f t="shared" si="3"/>
        <v>7113.8</v>
      </c>
      <c r="G27" s="3"/>
      <c r="H27" s="3"/>
      <c r="I27" s="3"/>
    </row>
    <row r="28" spans="1:9" ht="19.149999999999999" customHeight="1">
      <c r="A28" s="96">
        <v>7</v>
      </c>
      <c r="B28" s="156" t="s">
        <v>35</v>
      </c>
      <c r="C28" s="157"/>
      <c r="D28" s="136"/>
      <c r="E28" s="136"/>
      <c r="F28" s="95">
        <f>SUM(F29:F30)</f>
        <v>7102.07</v>
      </c>
      <c r="G28" s="2"/>
      <c r="H28" s="2"/>
      <c r="I28" s="2"/>
    </row>
    <row r="29" spans="1:9" ht="27.2" customHeight="1">
      <c r="A29" s="99" t="s">
        <v>29</v>
      </c>
      <c r="B29" s="89" t="s">
        <v>231</v>
      </c>
      <c r="C29" s="91" t="s">
        <v>21</v>
      </c>
      <c r="D29" s="90">
        <v>70</v>
      </c>
      <c r="E29" s="10">
        <f>CPU!F119</f>
        <v>21.633562067200018</v>
      </c>
      <c r="F29" s="11">
        <f t="shared" ref="F29:F30" si="4">ROUND(D29*E29,2)</f>
        <v>1514.35</v>
      </c>
      <c r="G29" s="3"/>
      <c r="H29" s="3"/>
      <c r="I29" s="3"/>
    </row>
    <row r="30" spans="1:9" ht="18" customHeight="1">
      <c r="A30" s="99" t="s">
        <v>30</v>
      </c>
      <c r="B30" s="89" t="s">
        <v>36</v>
      </c>
      <c r="C30" s="91" t="s">
        <v>37</v>
      </c>
      <c r="D30" s="90">
        <v>50</v>
      </c>
      <c r="E30" s="10">
        <f>CPU!F131</f>
        <v>111.75435116997352</v>
      </c>
      <c r="F30" s="11">
        <f t="shared" si="4"/>
        <v>5587.72</v>
      </c>
      <c r="G30" s="3"/>
      <c r="H30" s="3"/>
      <c r="I30" s="3"/>
    </row>
    <row r="31" spans="1:9" ht="19.149999999999999" customHeight="1">
      <c r="A31" s="96">
        <v>8</v>
      </c>
      <c r="B31" s="153" t="s">
        <v>232</v>
      </c>
      <c r="C31" s="154"/>
      <c r="D31" s="136"/>
      <c r="E31" s="136"/>
      <c r="F31" s="95">
        <f>SUM(F32:F34)</f>
        <v>7418.13</v>
      </c>
      <c r="G31" s="2"/>
      <c r="H31" s="2"/>
      <c r="I31" s="2"/>
    </row>
    <row r="32" spans="1:9" ht="18" customHeight="1">
      <c r="A32" s="97" t="s">
        <v>32</v>
      </c>
      <c r="B32" s="89" t="s">
        <v>53</v>
      </c>
      <c r="C32" s="91" t="s">
        <v>37</v>
      </c>
      <c r="D32" s="90">
        <v>8</v>
      </c>
      <c r="E32" s="10">
        <f>CPU!F144</f>
        <v>564.88646250813929</v>
      </c>
      <c r="F32" s="11">
        <f t="shared" ref="F32:F34" si="5">ROUND(D32*E32,2)</f>
        <v>4519.09</v>
      </c>
      <c r="G32" s="3"/>
      <c r="H32" s="3"/>
      <c r="I32" s="3"/>
    </row>
    <row r="33" spans="1:9" ht="18" customHeight="1">
      <c r="A33" s="97" t="s">
        <v>197</v>
      </c>
      <c r="B33" s="89" t="s">
        <v>52</v>
      </c>
      <c r="C33" s="91" t="s">
        <v>37</v>
      </c>
      <c r="D33" s="90">
        <v>4</v>
      </c>
      <c r="E33" s="10">
        <f>CPU!F158</f>
        <v>453.13525191682942</v>
      </c>
      <c r="F33" s="11">
        <f t="shared" si="5"/>
        <v>1812.54</v>
      </c>
      <c r="G33" s="3"/>
      <c r="H33" s="3"/>
      <c r="I33" s="3"/>
    </row>
    <row r="34" spans="1:9" ht="18" customHeight="1">
      <c r="A34" s="97" t="s">
        <v>230</v>
      </c>
      <c r="B34" s="89" t="s">
        <v>189</v>
      </c>
      <c r="C34" s="91" t="s">
        <v>6</v>
      </c>
      <c r="D34" s="90">
        <v>24</v>
      </c>
      <c r="E34" s="10">
        <f>CPU!F167</f>
        <v>45.270813321856295</v>
      </c>
      <c r="F34" s="11">
        <f t="shared" si="5"/>
        <v>1086.5</v>
      </c>
      <c r="G34" s="4"/>
      <c r="H34" s="4"/>
      <c r="I34" s="4"/>
    </row>
    <row r="35" spans="1:9" ht="20.25" customHeight="1" thickBot="1">
      <c r="A35" s="150" t="s">
        <v>40</v>
      </c>
      <c r="B35" s="151"/>
      <c r="C35" s="151"/>
      <c r="D35" s="151"/>
      <c r="E35" s="152"/>
      <c r="F35" s="87">
        <f>F31+F28+F25+F22+F18+F16+F13+F11</f>
        <v>229772.15</v>
      </c>
      <c r="G35" s="2"/>
      <c r="H35" s="2"/>
      <c r="I35" s="2"/>
    </row>
    <row r="36" spans="1:9" ht="26.45" customHeight="1">
      <c r="A36" s="137"/>
      <c r="B36" s="137"/>
      <c r="C36" s="72"/>
      <c r="D36" s="72"/>
      <c r="E36" s="72"/>
      <c r="F36" s="73"/>
      <c r="G36" s="2"/>
      <c r="H36" s="2"/>
      <c r="I36" s="2"/>
    </row>
    <row r="37" spans="1:9" ht="21.75" customHeight="1">
      <c r="A37" s="141"/>
      <c r="B37" s="141"/>
      <c r="C37" s="72"/>
      <c r="D37" s="155" t="s">
        <v>346</v>
      </c>
      <c r="E37" s="155"/>
      <c r="F37" s="155"/>
      <c r="G37" s="2"/>
      <c r="H37" s="2"/>
      <c r="I37" s="2"/>
    </row>
    <row r="38" spans="1:9" ht="15" customHeight="1">
      <c r="A38" s="1"/>
      <c r="B38" s="5"/>
      <c r="C38" s="1"/>
      <c r="D38" s="5"/>
      <c r="E38" s="5"/>
      <c r="F38" s="5"/>
      <c r="G38" s="5"/>
      <c r="H38" s="5"/>
      <c r="I38" s="5"/>
    </row>
    <row r="39" spans="1:9" ht="47.1" customHeight="1">
      <c r="A39" s="1"/>
      <c r="B39" s="5"/>
      <c r="C39" s="1"/>
      <c r="D39" s="5"/>
      <c r="E39" s="5"/>
      <c r="F39" s="5"/>
      <c r="G39" s="5"/>
      <c r="H39" s="5"/>
      <c r="I39" s="5"/>
    </row>
  </sheetData>
  <mergeCells count="26">
    <mergeCell ref="A37:B37"/>
    <mergeCell ref="F9:F10"/>
    <mergeCell ref="B11:E11"/>
    <mergeCell ref="A9:A10"/>
    <mergeCell ref="B9:B10"/>
    <mergeCell ref="C9:C10"/>
    <mergeCell ref="D9:D10"/>
    <mergeCell ref="E9:E10"/>
    <mergeCell ref="A35:E35"/>
    <mergeCell ref="B31:E31"/>
    <mergeCell ref="D37:F37"/>
    <mergeCell ref="B28:E28"/>
    <mergeCell ref="B25:E25"/>
    <mergeCell ref="B22:E22"/>
    <mergeCell ref="B13:E13"/>
    <mergeCell ref="B18:E18"/>
    <mergeCell ref="B16:E16"/>
    <mergeCell ref="A36:B36"/>
    <mergeCell ref="A8:F8"/>
    <mergeCell ref="A6:F6"/>
    <mergeCell ref="A7:E7"/>
    <mergeCell ref="A1:F1"/>
    <mergeCell ref="A2:F2"/>
    <mergeCell ref="A3:F3"/>
    <mergeCell ref="A4:F4"/>
    <mergeCell ref="A5:F5"/>
  </mergeCells>
  <phoneticPr fontId="32" type="noConversion"/>
  <pageMargins left="1.1417322834645669" right="0.59055118110236227" top="1.1119791666666667" bottom="0.86614173228346458" header="7.874015748031496E-2" footer="0"/>
  <pageSetup paperSize="9" scale="70" orientation="portrait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0"/>
  <sheetViews>
    <sheetView view="pageBreakPreview" zoomScaleNormal="100" zoomScaleSheetLayoutView="100" zoomScalePageLayoutView="40" workbookViewId="0">
      <selection activeCell="A8" sqref="A8:F8"/>
    </sheetView>
  </sheetViews>
  <sheetFormatPr defaultColWidth="11.19921875" defaultRowHeight="15"/>
  <cols>
    <col min="1" max="1" width="7.09765625" style="6" customWidth="1"/>
    <col min="2" max="2" width="34.09765625" style="7" customWidth="1"/>
    <col min="3" max="4" width="9.69921875" style="6" customWidth="1"/>
    <col min="5" max="5" width="13.59765625" customWidth="1"/>
    <col min="6" max="6" width="10.59765625" customWidth="1"/>
    <col min="7" max="7" width="11.19921875" style="76"/>
    <col min="8" max="8" width="13" style="84" bestFit="1" customWidth="1"/>
    <col min="9" max="9" width="13" style="76" bestFit="1" customWidth="1"/>
    <col min="10" max="12" width="11.19921875" style="76"/>
  </cols>
  <sheetData>
    <row r="1" spans="1:16" s="92" customFormat="1" ht="20.25" customHeight="1">
      <c r="A1" s="132" t="s">
        <v>240</v>
      </c>
      <c r="B1" s="132"/>
      <c r="C1" s="132"/>
      <c r="D1" s="132"/>
      <c r="E1" s="132"/>
      <c r="F1" s="132"/>
    </row>
    <row r="2" spans="1:16" s="92" customFormat="1" ht="23.25" customHeight="1">
      <c r="A2" s="132" t="s">
        <v>241</v>
      </c>
      <c r="B2" s="132"/>
      <c r="C2" s="132"/>
      <c r="D2" s="132"/>
      <c r="E2" s="132"/>
      <c r="F2" s="132"/>
    </row>
    <row r="3" spans="1:16" s="92" customFormat="1" ht="21" customHeight="1">
      <c r="A3" s="132" t="s">
        <v>242</v>
      </c>
      <c r="B3" s="132"/>
      <c r="C3" s="132"/>
      <c r="D3" s="132"/>
      <c r="E3" s="132"/>
      <c r="F3" s="132"/>
    </row>
    <row r="4" spans="1:16" s="92" customFormat="1" ht="47.25" customHeight="1">
      <c r="A4" s="133" t="s">
        <v>345</v>
      </c>
      <c r="B4" s="132"/>
      <c r="C4" s="132"/>
      <c r="D4" s="132"/>
      <c r="E4" s="132"/>
      <c r="F4" s="132"/>
      <c r="G4" s="93"/>
      <c r="H4" s="93"/>
      <c r="I4" s="93"/>
      <c r="J4" s="93"/>
    </row>
    <row r="5" spans="1:16" s="92" customFormat="1" ht="19.899999999999999" customHeight="1">
      <c r="A5" s="134" t="s">
        <v>347</v>
      </c>
      <c r="B5" s="132"/>
      <c r="C5" s="132"/>
      <c r="D5" s="132"/>
      <c r="E5" s="132"/>
      <c r="F5" s="132"/>
    </row>
    <row r="6" spans="1:16" s="92" customFormat="1" ht="18" customHeight="1">
      <c r="A6" s="133" t="s">
        <v>343</v>
      </c>
      <c r="B6" s="132"/>
      <c r="C6" s="132"/>
      <c r="D6" s="132"/>
      <c r="E6" s="132"/>
      <c r="F6" s="132"/>
    </row>
    <row r="7" spans="1:16" s="92" customFormat="1" ht="20.25" customHeight="1" thickBot="1">
      <c r="A7" s="133" t="s">
        <v>344</v>
      </c>
      <c r="B7" s="132"/>
      <c r="C7" s="132"/>
      <c r="D7" s="132"/>
      <c r="E7" s="132"/>
      <c r="F7" s="94"/>
    </row>
    <row r="8" spans="1:16" ht="33.75" customHeight="1" thickBot="1">
      <c r="A8" s="138" t="s">
        <v>339</v>
      </c>
      <c r="B8" s="139"/>
      <c r="C8" s="139"/>
      <c r="D8" s="139"/>
      <c r="E8" s="139"/>
      <c r="F8" s="140"/>
      <c r="G8" s="124">
        <v>2.4799999999999999E-2</v>
      </c>
    </row>
    <row r="9" spans="1:16" ht="34.5" customHeight="1">
      <c r="A9" s="114" t="s">
        <v>41</v>
      </c>
      <c r="B9" s="114" t="s">
        <v>102</v>
      </c>
      <c r="C9" s="114" t="s">
        <v>101</v>
      </c>
      <c r="D9" s="114" t="s">
        <v>100</v>
      </c>
      <c r="E9" s="114" t="s">
        <v>99</v>
      </c>
      <c r="F9" s="115" t="s">
        <v>98</v>
      </c>
      <c r="G9" s="77"/>
      <c r="K9" s="79"/>
      <c r="L9" s="80"/>
      <c r="M9" s="78"/>
      <c r="P9">
        <f>O9*20</f>
        <v>0</v>
      </c>
    </row>
    <row r="10" spans="1:16" ht="19.149999999999999" customHeight="1">
      <c r="A10" s="100">
        <v>1</v>
      </c>
      <c r="B10" s="101" t="s">
        <v>0</v>
      </c>
      <c r="C10" s="102"/>
      <c r="D10" s="102"/>
      <c r="E10" s="102"/>
      <c r="F10" s="102"/>
      <c r="K10" s="79"/>
      <c r="P10">
        <f t="shared" ref="P10:P13" si="0">O10*20</f>
        <v>0</v>
      </c>
    </row>
    <row r="11" spans="1:16" ht="27" customHeight="1">
      <c r="A11" s="18" t="s">
        <v>1</v>
      </c>
      <c r="B11" s="19" t="s">
        <v>221</v>
      </c>
      <c r="C11" s="18" t="s">
        <v>2</v>
      </c>
      <c r="D11" s="1"/>
      <c r="E11" s="1"/>
      <c r="F11" s="1"/>
      <c r="K11" s="79"/>
      <c r="P11">
        <f t="shared" si="0"/>
        <v>0</v>
      </c>
    </row>
    <row r="12" spans="1:16" ht="16.899999999999999" customHeight="1">
      <c r="A12" s="16" t="s">
        <v>97</v>
      </c>
      <c r="B12" s="17" t="s">
        <v>222</v>
      </c>
      <c r="C12" s="16" t="s">
        <v>73</v>
      </c>
      <c r="D12" s="15">
        <v>0.1</v>
      </c>
      <c r="E12" s="14">
        <f>G12-H12</f>
        <v>13.994119999999999</v>
      </c>
      <c r="F12" s="14">
        <f>D12*E12</f>
        <v>1.3994119999999999</v>
      </c>
      <c r="G12" s="82">
        <v>14.35</v>
      </c>
      <c r="H12" s="84">
        <f t="shared" ref="H12:H20" si="1">G12*$G$8</f>
        <v>0.35587999999999997</v>
      </c>
      <c r="P12">
        <f t="shared" si="0"/>
        <v>0</v>
      </c>
    </row>
    <row r="13" spans="1:16" ht="16.899999999999999" customHeight="1">
      <c r="A13" s="16" t="s">
        <v>96</v>
      </c>
      <c r="B13" s="17" t="s">
        <v>198</v>
      </c>
      <c r="C13" s="16" t="s">
        <v>75</v>
      </c>
      <c r="D13" s="15">
        <v>0.17</v>
      </c>
      <c r="E13" s="14">
        <f t="shared" ref="E13:E20" si="2">G13-H13</f>
        <v>238.92400000000001</v>
      </c>
      <c r="F13" s="14">
        <f t="shared" ref="F13:F20" si="3">D13*E13</f>
        <v>40.617080000000001</v>
      </c>
      <c r="G13" s="82">
        <v>245</v>
      </c>
      <c r="H13" s="84">
        <f t="shared" si="1"/>
        <v>6.0759999999999996</v>
      </c>
      <c r="J13" s="79"/>
      <c r="K13" s="79"/>
      <c r="L13" s="79"/>
      <c r="P13">
        <f t="shared" si="0"/>
        <v>0</v>
      </c>
    </row>
    <row r="14" spans="1:16" ht="16.899999999999999" customHeight="1">
      <c r="A14" s="16" t="s">
        <v>95</v>
      </c>
      <c r="B14" s="17" t="s">
        <v>194</v>
      </c>
      <c r="C14" s="16" t="s">
        <v>93</v>
      </c>
      <c r="D14" s="15">
        <v>0.5</v>
      </c>
      <c r="E14" s="14">
        <f t="shared" si="2"/>
        <v>87.670480000000012</v>
      </c>
      <c r="F14" s="14">
        <f t="shared" si="3"/>
        <v>43.835240000000006</v>
      </c>
      <c r="G14" s="82">
        <v>89.9</v>
      </c>
      <c r="H14" s="84">
        <f t="shared" si="1"/>
        <v>2.2295199999999999</v>
      </c>
      <c r="J14" s="79"/>
      <c r="K14" s="79"/>
      <c r="L14" s="79"/>
    </row>
    <row r="15" spans="1:16" ht="16.899999999999999" customHeight="1">
      <c r="A15" s="16" t="s">
        <v>200</v>
      </c>
      <c r="B15" s="17" t="s">
        <v>64</v>
      </c>
      <c r="C15" s="16" t="s">
        <v>63</v>
      </c>
      <c r="D15" s="15">
        <v>6.6000000000000003E-2</v>
      </c>
      <c r="E15" s="14">
        <f t="shared" si="2"/>
        <v>104.78524</v>
      </c>
      <c r="F15" s="14">
        <f t="shared" si="3"/>
        <v>6.9158258400000001</v>
      </c>
      <c r="G15" s="82">
        <v>107.45</v>
      </c>
      <c r="H15" s="84">
        <f t="shared" si="1"/>
        <v>2.6647599999999998</v>
      </c>
      <c r="J15" s="79"/>
      <c r="K15" s="79"/>
      <c r="L15" s="79"/>
    </row>
    <row r="16" spans="1:16" ht="16.899999999999999" customHeight="1">
      <c r="A16" s="16" t="s">
        <v>201</v>
      </c>
      <c r="B16" s="17" t="s">
        <v>94</v>
      </c>
      <c r="C16" s="16" t="s">
        <v>75</v>
      </c>
      <c r="D16" s="15">
        <v>0.16</v>
      </c>
      <c r="E16" s="14">
        <f t="shared" si="2"/>
        <v>146.28</v>
      </c>
      <c r="F16" s="14">
        <f t="shared" si="3"/>
        <v>23.404800000000002</v>
      </c>
      <c r="G16" s="82">
        <v>150</v>
      </c>
      <c r="H16" s="84">
        <f t="shared" si="1"/>
        <v>3.7199999999999998</v>
      </c>
      <c r="J16" s="79"/>
      <c r="K16" s="79"/>
      <c r="L16" s="79"/>
    </row>
    <row r="17" spans="1:16" ht="16.899999999999999" customHeight="1">
      <c r="A17" s="16" t="s">
        <v>224</v>
      </c>
      <c r="B17" s="17" t="s">
        <v>223</v>
      </c>
      <c r="C17" s="16" t="s">
        <v>63</v>
      </c>
      <c r="D17" s="15">
        <v>3.3000000000000002E-2</v>
      </c>
      <c r="E17" s="14">
        <f t="shared" si="2"/>
        <v>134.567848</v>
      </c>
      <c r="F17" s="14">
        <f t="shared" si="3"/>
        <v>4.4407389840000002</v>
      </c>
      <c r="G17" s="82">
        <v>137.99</v>
      </c>
      <c r="H17" s="84">
        <f t="shared" si="1"/>
        <v>3.4221520000000001</v>
      </c>
      <c r="J17" s="79"/>
      <c r="K17" s="79"/>
      <c r="L17" s="79"/>
    </row>
    <row r="18" spans="1:16" ht="16.899999999999999" customHeight="1">
      <c r="A18" s="16" t="s">
        <v>225</v>
      </c>
      <c r="B18" s="17" t="s">
        <v>68</v>
      </c>
      <c r="C18" s="16" t="s">
        <v>45</v>
      </c>
      <c r="D18" s="15">
        <v>3</v>
      </c>
      <c r="E18" s="14">
        <f t="shared" si="2"/>
        <v>19.543008</v>
      </c>
      <c r="F18" s="14">
        <f t="shared" si="3"/>
        <v>58.629024000000001</v>
      </c>
      <c r="G18" s="82">
        <v>20.04</v>
      </c>
      <c r="H18" s="84">
        <f t="shared" si="1"/>
        <v>0.49699199999999993</v>
      </c>
      <c r="P18">
        <v>4500</v>
      </c>
    </row>
    <row r="19" spans="1:16" ht="16.899999999999999" customHeight="1">
      <c r="A19" s="16" t="s">
        <v>226</v>
      </c>
      <c r="B19" s="17" t="s">
        <v>62</v>
      </c>
      <c r="C19" s="16" t="s">
        <v>45</v>
      </c>
      <c r="D19" s="15">
        <v>8.9580000000000002</v>
      </c>
      <c r="E19" s="14">
        <f t="shared" si="2"/>
        <v>20.683992</v>
      </c>
      <c r="F19" s="14">
        <f t="shared" si="3"/>
        <v>185.28720033600001</v>
      </c>
      <c r="G19" s="82">
        <v>21.21</v>
      </c>
      <c r="H19" s="84">
        <f t="shared" si="1"/>
        <v>0.52600800000000003</v>
      </c>
      <c r="I19" s="79"/>
      <c r="J19" s="79"/>
      <c r="P19">
        <f>SUM(P9:P18)</f>
        <v>4500</v>
      </c>
    </row>
    <row r="20" spans="1:16" ht="16.899999999999999" customHeight="1">
      <c r="A20" s="16" t="s">
        <v>227</v>
      </c>
      <c r="B20" s="17" t="s">
        <v>46</v>
      </c>
      <c r="C20" s="16" t="s">
        <v>45</v>
      </c>
      <c r="D20" s="15">
        <v>6</v>
      </c>
      <c r="E20" s="14">
        <f t="shared" si="2"/>
        <v>15.622703999999999</v>
      </c>
      <c r="F20" s="14">
        <f t="shared" si="3"/>
        <v>93.736223999999993</v>
      </c>
      <c r="G20" s="82">
        <v>16.02</v>
      </c>
      <c r="H20" s="84">
        <f t="shared" si="1"/>
        <v>0.39729599999999998</v>
      </c>
      <c r="I20" s="79"/>
      <c r="J20" s="79"/>
    </row>
    <row r="21" spans="1:16" ht="21.75" customHeight="1">
      <c r="A21" s="1"/>
      <c r="B21" s="1"/>
      <c r="C21" s="1"/>
      <c r="D21" s="1"/>
      <c r="E21" s="13" t="s">
        <v>44</v>
      </c>
      <c r="F21" s="64">
        <f>SUM(F12:F20)</f>
        <v>458.26554515999999</v>
      </c>
      <c r="G21" s="83"/>
      <c r="H21" s="85"/>
      <c r="I21" s="79"/>
      <c r="J21" s="79"/>
    </row>
    <row r="22" spans="1:16">
      <c r="A22" s="1"/>
      <c r="B22" s="1"/>
      <c r="C22" s="1"/>
      <c r="D22" s="1"/>
      <c r="E22" s="13" t="s">
        <v>228</v>
      </c>
      <c r="F22" s="65">
        <f>BDI!$D$21*F21</f>
        <v>132.06217979881211</v>
      </c>
      <c r="G22" s="83"/>
      <c r="H22" s="85"/>
      <c r="I22" s="79"/>
      <c r="J22" s="79"/>
    </row>
    <row r="23" spans="1:16">
      <c r="A23" s="1"/>
      <c r="B23" s="1"/>
      <c r="C23" s="1"/>
      <c r="D23" s="1"/>
      <c r="E23" s="13" t="s">
        <v>43</v>
      </c>
      <c r="F23" s="64">
        <f>F21+F22</f>
        <v>590.32772495881204</v>
      </c>
      <c r="G23" s="83"/>
      <c r="H23" s="85"/>
      <c r="I23" s="79"/>
      <c r="J23" s="79"/>
      <c r="K23" s="81"/>
    </row>
    <row r="24" spans="1:16" ht="19.149999999999999" customHeight="1">
      <c r="A24" s="100">
        <v>2</v>
      </c>
      <c r="B24" s="101" t="s">
        <v>3</v>
      </c>
      <c r="C24" s="102"/>
      <c r="D24" s="102"/>
      <c r="E24" s="102"/>
      <c r="F24" s="102"/>
      <c r="G24" s="1"/>
      <c r="H24" s="85"/>
      <c r="I24" s="79"/>
      <c r="J24" s="79"/>
      <c r="L24" s="81"/>
    </row>
    <row r="25" spans="1:16" ht="18" customHeight="1">
      <c r="A25" s="18" t="s">
        <v>4</v>
      </c>
      <c r="B25" s="19" t="s">
        <v>260</v>
      </c>
      <c r="C25" s="18" t="s">
        <v>49</v>
      </c>
      <c r="D25" s="1"/>
      <c r="E25" s="1"/>
      <c r="F25" s="1"/>
      <c r="G25" s="1"/>
      <c r="H25" s="85"/>
      <c r="I25" s="79"/>
      <c r="J25" s="79"/>
    </row>
    <row r="26" spans="1:16" ht="16.899999999999999" customHeight="1">
      <c r="A26" s="16" t="s">
        <v>202</v>
      </c>
      <c r="B26" s="17" t="s">
        <v>47</v>
      </c>
      <c r="C26" s="16" t="s">
        <v>45</v>
      </c>
      <c r="D26" s="15">
        <v>0.3</v>
      </c>
      <c r="E26" s="14">
        <f t="shared" ref="E26:E27" si="4">G26-H26</f>
        <v>19.708792000000003</v>
      </c>
      <c r="F26" s="63">
        <f>D26*E26</f>
        <v>5.9126376000000009</v>
      </c>
      <c r="G26" s="82">
        <v>20.21</v>
      </c>
      <c r="H26" s="84">
        <f>G26*$G$8</f>
        <v>0.50120799999999999</v>
      </c>
      <c r="J26" s="79"/>
    </row>
    <row r="27" spans="1:16" ht="16.899999999999999" customHeight="1">
      <c r="A27" s="16" t="s">
        <v>203</v>
      </c>
      <c r="B27" s="17" t="s">
        <v>46</v>
      </c>
      <c r="C27" s="16" t="s">
        <v>45</v>
      </c>
      <c r="D27" s="15">
        <v>3</v>
      </c>
      <c r="E27" s="14">
        <f t="shared" si="4"/>
        <v>15.622703999999999</v>
      </c>
      <c r="F27" s="63">
        <f>D27*E27</f>
        <v>46.868111999999996</v>
      </c>
      <c r="G27" s="82">
        <v>16.02</v>
      </c>
      <c r="H27" s="84">
        <f>G27*$G$8</f>
        <v>0.39729599999999998</v>
      </c>
      <c r="J27" s="79"/>
    </row>
    <row r="28" spans="1:16" ht="16.899999999999999" customHeight="1">
      <c r="A28" s="1"/>
      <c r="B28" s="1"/>
      <c r="C28" s="1"/>
      <c r="D28" s="1"/>
      <c r="E28" s="13" t="s">
        <v>44</v>
      </c>
      <c r="F28" s="64">
        <f>SUM(F26:F27)</f>
        <v>52.7807496</v>
      </c>
      <c r="G28" s="83"/>
      <c r="H28" s="85"/>
      <c r="I28" s="79"/>
      <c r="J28" s="79"/>
    </row>
    <row r="29" spans="1:16">
      <c r="A29" s="1"/>
      <c r="B29" s="1"/>
      <c r="C29" s="1"/>
      <c r="D29" s="1"/>
      <c r="E29" s="13" t="s">
        <v>228</v>
      </c>
      <c r="F29" s="65">
        <f>BDI!$D$21*F28</f>
        <v>15.210266006704996</v>
      </c>
      <c r="G29" s="83"/>
      <c r="H29" s="85"/>
      <c r="I29" s="79"/>
      <c r="J29" s="79"/>
    </row>
    <row r="30" spans="1:16">
      <c r="A30" s="1"/>
      <c r="B30" s="1"/>
      <c r="C30" s="1"/>
      <c r="D30" s="1"/>
      <c r="E30" s="13" t="s">
        <v>43</v>
      </c>
      <c r="F30" s="64">
        <f>F28+F29</f>
        <v>67.991015606704991</v>
      </c>
      <c r="G30" s="83"/>
      <c r="H30" s="85"/>
      <c r="I30" s="79"/>
      <c r="J30" s="79"/>
    </row>
    <row r="31" spans="1:16" ht="25.5" customHeight="1">
      <c r="A31" s="18" t="s">
        <v>5</v>
      </c>
      <c r="B31" s="19" t="s">
        <v>261</v>
      </c>
      <c r="C31" s="18" t="s">
        <v>49</v>
      </c>
      <c r="E31" s="1"/>
      <c r="F31" s="1"/>
      <c r="G31" s="1"/>
      <c r="H31" s="85"/>
      <c r="I31" s="79"/>
      <c r="J31" s="79"/>
    </row>
    <row r="32" spans="1:16" ht="16.899999999999999" customHeight="1">
      <c r="A32" s="16" t="s">
        <v>204</v>
      </c>
      <c r="B32" s="88" t="s">
        <v>262</v>
      </c>
      <c r="C32" s="16" t="s">
        <v>266</v>
      </c>
      <c r="D32" s="15">
        <v>0.19500000000000001</v>
      </c>
      <c r="E32" s="14">
        <f t="shared" ref="E32:E35" si="5">G32-H32</f>
        <v>91.395743999999993</v>
      </c>
      <c r="F32" s="63">
        <f t="shared" ref="F32:F35" si="6">D32*E32</f>
        <v>17.822170079999999</v>
      </c>
      <c r="G32" s="82">
        <v>93.72</v>
      </c>
      <c r="H32" s="84">
        <f>G32*$G$8</f>
        <v>2.3242560000000001</v>
      </c>
      <c r="I32" s="79"/>
      <c r="J32" s="79"/>
    </row>
    <row r="33" spans="1:10" ht="16.899999999999999" customHeight="1">
      <c r="A33" s="16" t="s">
        <v>205</v>
      </c>
      <c r="B33" s="88" t="s">
        <v>262</v>
      </c>
      <c r="C33" s="16" t="s">
        <v>196</v>
      </c>
      <c r="D33" s="15">
        <v>9.7999999999999997E-3</v>
      </c>
      <c r="E33" s="14">
        <f t="shared" ref="E33:E34" si="7">G33-H33</f>
        <v>182.781736</v>
      </c>
      <c r="F33" s="63">
        <f t="shared" ref="F33:F34" si="8">D33*E33</f>
        <v>1.7912610127999999</v>
      </c>
      <c r="G33" s="82">
        <v>187.43</v>
      </c>
      <c r="H33" s="84">
        <f t="shared" ref="H33:H35" si="9">G33*$G$8</f>
        <v>4.6482640000000002</v>
      </c>
      <c r="I33" s="79"/>
      <c r="J33" s="79"/>
    </row>
    <row r="34" spans="1:10" ht="16.899999999999999" customHeight="1">
      <c r="A34" s="16" t="s">
        <v>264</v>
      </c>
      <c r="B34" s="88" t="s">
        <v>263</v>
      </c>
      <c r="C34" s="16" t="s">
        <v>196</v>
      </c>
      <c r="D34" s="15">
        <v>9.7999999999999997E-3</v>
      </c>
      <c r="E34" s="14">
        <f t="shared" si="7"/>
        <v>203.09515199999998</v>
      </c>
      <c r="F34" s="63">
        <f t="shared" si="8"/>
        <v>1.9903324895999999</v>
      </c>
      <c r="G34" s="82">
        <v>208.26</v>
      </c>
      <c r="H34" s="84">
        <f t="shared" si="9"/>
        <v>5.1648479999999992</v>
      </c>
      <c r="I34" s="79"/>
      <c r="J34" s="79"/>
    </row>
    <row r="35" spans="1:10" ht="16.899999999999999" customHeight="1">
      <c r="A35" s="16" t="s">
        <v>265</v>
      </c>
      <c r="B35" s="88" t="s">
        <v>46</v>
      </c>
      <c r="C35" s="16" t="s">
        <v>45</v>
      </c>
      <c r="D35" s="15">
        <v>0.02</v>
      </c>
      <c r="E35" s="14">
        <f t="shared" si="5"/>
        <v>15.622703999999999</v>
      </c>
      <c r="F35" s="63">
        <f t="shared" si="6"/>
        <v>0.31245407999999997</v>
      </c>
      <c r="G35" s="82">
        <v>16.02</v>
      </c>
      <c r="H35" s="84">
        <f t="shared" si="9"/>
        <v>0.39729599999999998</v>
      </c>
      <c r="I35" s="79"/>
      <c r="J35" s="79"/>
    </row>
    <row r="36" spans="1:10" ht="16.899999999999999" customHeight="1">
      <c r="A36" s="1"/>
      <c r="B36" s="1"/>
      <c r="C36" s="1"/>
      <c r="D36" s="1"/>
      <c r="E36" s="13" t="s">
        <v>44</v>
      </c>
      <c r="F36" s="64">
        <f>SUM(F32:F35)</f>
        <v>21.916217662399998</v>
      </c>
      <c r="G36" s="83"/>
      <c r="H36" s="85"/>
      <c r="I36" s="79"/>
      <c r="J36" s="79"/>
    </row>
    <row r="37" spans="1:10">
      <c r="A37" s="1"/>
      <c r="B37" s="1"/>
      <c r="C37" s="1"/>
      <c r="D37" s="1"/>
      <c r="E37" s="13" t="s">
        <v>228</v>
      </c>
      <c r="F37" s="65">
        <f>BDI!$D$21*F36</f>
        <v>6.3157780636361087</v>
      </c>
      <c r="G37" s="83"/>
      <c r="H37" s="85"/>
      <c r="I37" s="79"/>
      <c r="J37" s="79"/>
    </row>
    <row r="38" spans="1:10">
      <c r="A38" s="1"/>
      <c r="B38" s="1"/>
      <c r="C38" s="1"/>
      <c r="D38" s="1"/>
      <c r="E38" s="13" t="s">
        <v>43</v>
      </c>
      <c r="F38" s="64">
        <f>F36+F37</f>
        <v>28.231995726036107</v>
      </c>
      <c r="G38" s="83"/>
      <c r="H38" s="85"/>
      <c r="I38" s="79"/>
      <c r="J38" s="79"/>
    </row>
    <row r="39" spans="1:10" ht="19.149999999999999" customHeight="1">
      <c r="A39" s="100">
        <v>3</v>
      </c>
      <c r="B39" s="101" t="s">
        <v>9</v>
      </c>
      <c r="C39" s="102"/>
      <c r="D39" s="102"/>
      <c r="E39" s="102"/>
      <c r="F39" s="102"/>
      <c r="G39" s="1"/>
      <c r="H39" s="85"/>
      <c r="I39" s="79"/>
      <c r="J39" s="79"/>
    </row>
    <row r="40" spans="1:10" ht="27.2" customHeight="1">
      <c r="A40" s="18" t="s">
        <v>11</v>
      </c>
      <c r="B40" s="19" t="s">
        <v>268</v>
      </c>
      <c r="C40" s="18" t="s">
        <v>2</v>
      </c>
      <c r="E40" s="1"/>
      <c r="F40" s="1"/>
      <c r="G40" s="1"/>
      <c r="H40" s="85"/>
      <c r="I40" s="79"/>
      <c r="J40" s="79"/>
    </row>
    <row r="41" spans="1:10" ht="18" customHeight="1">
      <c r="A41" s="75" t="s">
        <v>92</v>
      </c>
      <c r="B41" s="119" t="s">
        <v>269</v>
      </c>
      <c r="C41" s="75" t="s">
        <v>48</v>
      </c>
      <c r="D41" s="15">
        <v>0.22</v>
      </c>
      <c r="E41" s="14">
        <f t="shared" ref="E41:E47" si="10">G41-H41</f>
        <v>40.109976000000003</v>
      </c>
      <c r="F41" s="63">
        <f t="shared" ref="F41:F47" si="11">D41*E41</f>
        <v>8.8241947200000013</v>
      </c>
      <c r="G41" s="82">
        <v>41.13</v>
      </c>
      <c r="H41" s="84">
        <f>G41*$G$8</f>
        <v>1.020024</v>
      </c>
      <c r="I41" s="79"/>
      <c r="J41" s="79"/>
    </row>
    <row r="42" spans="1:10" ht="24.75" customHeight="1">
      <c r="A42" s="75" t="s">
        <v>91</v>
      </c>
      <c r="B42" s="119" t="s">
        <v>270</v>
      </c>
      <c r="C42" s="75" t="s">
        <v>187</v>
      </c>
      <c r="D42" s="15">
        <v>2</v>
      </c>
      <c r="E42" s="14">
        <f t="shared" ref="E42:E45" si="12">G42-H42</f>
        <v>25.345447999999998</v>
      </c>
      <c r="F42" s="63">
        <f t="shared" ref="F42:F45" si="13">D42*E42</f>
        <v>50.690895999999995</v>
      </c>
      <c r="G42" s="82">
        <v>25.99</v>
      </c>
      <c r="H42" s="84">
        <f t="shared" ref="H42:H47" si="14">G42*$G$8</f>
        <v>0.6445519999999999</v>
      </c>
      <c r="I42" s="79"/>
      <c r="J42" s="79"/>
    </row>
    <row r="43" spans="1:10" ht="18" customHeight="1">
      <c r="A43" s="75" t="s">
        <v>90</v>
      </c>
      <c r="B43" s="119" t="s">
        <v>271</v>
      </c>
      <c r="C43" s="75" t="s">
        <v>49</v>
      </c>
      <c r="D43" s="15">
        <v>2.4E-2</v>
      </c>
      <c r="E43" s="14">
        <f t="shared" si="12"/>
        <v>61.476607999999999</v>
      </c>
      <c r="F43" s="63">
        <f t="shared" si="13"/>
        <v>1.4754385919999999</v>
      </c>
      <c r="G43" s="82">
        <v>63.04</v>
      </c>
      <c r="H43" s="84">
        <f t="shared" si="14"/>
        <v>1.5633919999999999</v>
      </c>
      <c r="I43" s="79"/>
      <c r="J43" s="79"/>
    </row>
    <row r="44" spans="1:10" ht="26.25" customHeight="1">
      <c r="A44" s="75" t="s">
        <v>275</v>
      </c>
      <c r="B44" s="119" t="s">
        <v>272</v>
      </c>
      <c r="C44" s="75" t="s">
        <v>187</v>
      </c>
      <c r="D44" s="15">
        <v>0.44</v>
      </c>
      <c r="E44" s="14">
        <f t="shared" si="12"/>
        <v>8.552503999999999</v>
      </c>
      <c r="F44" s="63">
        <f t="shared" si="13"/>
        <v>3.7631017599999996</v>
      </c>
      <c r="G44" s="82">
        <v>8.77</v>
      </c>
      <c r="H44" s="84">
        <f t="shared" si="14"/>
        <v>0.21749599999999999</v>
      </c>
      <c r="I44" s="79"/>
      <c r="J44" s="79"/>
    </row>
    <row r="45" spans="1:10" ht="18" customHeight="1">
      <c r="A45" s="75" t="s">
        <v>276</v>
      </c>
      <c r="B45" s="119" t="s">
        <v>273</v>
      </c>
      <c r="C45" s="75" t="s">
        <v>45</v>
      </c>
      <c r="D45" s="15">
        <v>0.8</v>
      </c>
      <c r="E45" s="14">
        <f t="shared" si="12"/>
        <v>19.708792000000003</v>
      </c>
      <c r="F45" s="63">
        <f t="shared" si="13"/>
        <v>15.767033600000003</v>
      </c>
      <c r="G45" s="82">
        <v>20.21</v>
      </c>
      <c r="H45" s="84">
        <f t="shared" si="14"/>
        <v>0.50120799999999999</v>
      </c>
      <c r="I45" s="79"/>
      <c r="J45" s="79"/>
    </row>
    <row r="46" spans="1:10" ht="18" customHeight="1">
      <c r="A46" s="75" t="s">
        <v>277</v>
      </c>
      <c r="B46" s="119" t="s">
        <v>274</v>
      </c>
      <c r="C46" s="75" t="s">
        <v>45</v>
      </c>
      <c r="D46" s="15">
        <v>0.7</v>
      </c>
      <c r="E46" s="14">
        <f t="shared" si="10"/>
        <v>20.683992</v>
      </c>
      <c r="F46" s="63">
        <f t="shared" si="11"/>
        <v>14.478794399999998</v>
      </c>
      <c r="G46" s="82">
        <v>21.21</v>
      </c>
      <c r="H46" s="84">
        <f t="shared" si="14"/>
        <v>0.52600800000000003</v>
      </c>
      <c r="I46" s="79"/>
      <c r="J46" s="79"/>
    </row>
    <row r="47" spans="1:10" ht="16.899999999999999" customHeight="1">
      <c r="A47" s="75" t="s">
        <v>278</v>
      </c>
      <c r="B47" s="119" t="s">
        <v>46</v>
      </c>
      <c r="C47" s="16" t="s">
        <v>45</v>
      </c>
      <c r="D47" s="15">
        <v>1.2</v>
      </c>
      <c r="E47" s="14">
        <f t="shared" si="10"/>
        <v>15.622703999999999</v>
      </c>
      <c r="F47" s="63">
        <f t="shared" si="11"/>
        <v>18.747244799999997</v>
      </c>
      <c r="G47" s="82">
        <v>16.02</v>
      </c>
      <c r="H47" s="84">
        <f t="shared" si="14"/>
        <v>0.39729599999999998</v>
      </c>
      <c r="I47" s="79"/>
      <c r="J47" s="79"/>
    </row>
    <row r="48" spans="1:10" ht="18.75" customHeight="1">
      <c r="A48" s="1"/>
      <c r="B48" s="1"/>
      <c r="C48" s="1"/>
      <c r="D48" s="1"/>
      <c r="E48" s="13" t="s">
        <v>44</v>
      </c>
      <c r="F48" s="64">
        <f>SUM(F41:F47)</f>
        <v>113.74670387200001</v>
      </c>
      <c r="G48" s="83"/>
      <c r="H48" s="85"/>
      <c r="I48" s="79"/>
      <c r="J48" s="79"/>
    </row>
    <row r="49" spans="1:10">
      <c r="A49" s="1"/>
      <c r="B49" s="1"/>
      <c r="C49" s="1"/>
      <c r="D49" s="1"/>
      <c r="E49" s="13" t="s">
        <v>228</v>
      </c>
      <c r="F49" s="65">
        <f>BDI!$D$21*F48</f>
        <v>32.779330274593548</v>
      </c>
      <c r="G49" s="83"/>
      <c r="H49" s="85"/>
      <c r="I49" s="79"/>
      <c r="J49" s="79"/>
    </row>
    <row r="50" spans="1:10">
      <c r="A50" s="1"/>
      <c r="B50" s="1"/>
      <c r="C50" s="1"/>
      <c r="D50" s="1"/>
      <c r="E50" s="13" t="s">
        <v>43</v>
      </c>
      <c r="F50" s="64">
        <f>F48+F49</f>
        <v>146.52603414659356</v>
      </c>
      <c r="G50" s="83"/>
      <c r="H50" s="85"/>
      <c r="I50" s="79"/>
      <c r="J50" s="79"/>
    </row>
    <row r="51" spans="1:10" ht="19.149999999999999" customHeight="1">
      <c r="A51" s="100">
        <v>4</v>
      </c>
      <c r="B51" s="101" t="s">
        <v>9</v>
      </c>
      <c r="C51" s="102"/>
      <c r="D51" s="102"/>
      <c r="E51" s="102"/>
      <c r="F51" s="102"/>
      <c r="G51" s="1"/>
      <c r="H51" s="85"/>
      <c r="I51" s="79"/>
      <c r="J51" s="79"/>
    </row>
    <row r="52" spans="1:10" ht="18" customHeight="1">
      <c r="A52" s="69" t="s">
        <v>19</v>
      </c>
      <c r="B52" s="70" t="s">
        <v>13</v>
      </c>
      <c r="C52" s="69" t="s">
        <v>2</v>
      </c>
      <c r="D52" s="71"/>
      <c r="E52" s="71"/>
      <c r="F52" s="71"/>
      <c r="G52" s="71"/>
      <c r="H52" s="85"/>
      <c r="I52" s="79"/>
      <c r="J52" s="79"/>
    </row>
    <row r="53" spans="1:10" ht="16.899999999999999" customHeight="1">
      <c r="A53" s="16" t="s">
        <v>82</v>
      </c>
      <c r="B53" s="17" t="s">
        <v>199</v>
      </c>
      <c r="C53" s="16" t="s">
        <v>21</v>
      </c>
      <c r="D53" s="15">
        <v>27</v>
      </c>
      <c r="E53" s="14">
        <f t="shared" ref="E53:E55" si="15">G53-H53</f>
        <v>1.1702399999999999</v>
      </c>
      <c r="F53" s="63">
        <f t="shared" ref="F53:F55" si="16">D53*E53</f>
        <v>31.59648</v>
      </c>
      <c r="G53" s="82">
        <v>1.2</v>
      </c>
      <c r="H53" s="84">
        <f>G53*$G$8</f>
        <v>2.9759999999999998E-2</v>
      </c>
      <c r="I53" s="79"/>
      <c r="J53" s="79"/>
    </row>
    <row r="54" spans="1:10" ht="16.899999999999999" customHeight="1">
      <c r="A54" s="16" t="s">
        <v>81</v>
      </c>
      <c r="B54" s="17" t="s">
        <v>46</v>
      </c>
      <c r="C54" s="16" t="s">
        <v>45</v>
      </c>
      <c r="D54" s="15">
        <v>1.5</v>
      </c>
      <c r="E54" s="14">
        <f t="shared" si="15"/>
        <v>15.622703999999999</v>
      </c>
      <c r="F54" s="63">
        <f t="shared" si="16"/>
        <v>23.434055999999998</v>
      </c>
      <c r="G54" s="82">
        <v>16.02</v>
      </c>
      <c r="H54" s="84">
        <f>G54*$G$8</f>
        <v>0.39729599999999998</v>
      </c>
      <c r="I54" s="79"/>
      <c r="J54" s="79"/>
    </row>
    <row r="55" spans="1:10" ht="16.899999999999999" customHeight="1">
      <c r="A55" s="16" t="s">
        <v>206</v>
      </c>
      <c r="B55" s="17" t="s">
        <v>89</v>
      </c>
      <c r="C55" s="16" t="s">
        <v>45</v>
      </c>
      <c r="D55" s="15">
        <v>0.75</v>
      </c>
      <c r="E55" s="14">
        <f t="shared" si="15"/>
        <v>19.513752</v>
      </c>
      <c r="F55" s="63">
        <f t="shared" si="16"/>
        <v>14.635314000000001</v>
      </c>
      <c r="G55" s="82">
        <v>20.010000000000002</v>
      </c>
      <c r="H55" s="84">
        <f>G55*$G$8</f>
        <v>0.49624800000000002</v>
      </c>
      <c r="I55" s="79"/>
      <c r="J55" s="79"/>
    </row>
    <row r="56" spans="1:10" ht="16.899999999999999" customHeight="1">
      <c r="A56" s="1"/>
      <c r="B56" s="1"/>
      <c r="C56" s="1"/>
      <c r="D56" s="1"/>
      <c r="E56" s="13" t="s">
        <v>44</v>
      </c>
      <c r="F56" s="64">
        <f>SUM(F53:F55)</f>
        <v>69.665850000000006</v>
      </c>
      <c r="G56" s="83"/>
      <c r="H56" s="85"/>
      <c r="I56" s="79"/>
      <c r="J56" s="79"/>
    </row>
    <row r="57" spans="1:10" ht="27.75" customHeight="1">
      <c r="A57" s="1"/>
      <c r="B57" s="1"/>
      <c r="C57" s="1"/>
      <c r="D57" s="1"/>
      <c r="E57" s="13" t="s">
        <v>228</v>
      </c>
      <c r="F57" s="65">
        <f>BDI!$D$21*F56</f>
        <v>20.076185315928317</v>
      </c>
      <c r="G57" s="83"/>
      <c r="H57" s="85"/>
      <c r="I57" s="79"/>
      <c r="J57" s="79"/>
    </row>
    <row r="58" spans="1:10" ht="27.75" customHeight="1">
      <c r="A58" s="1"/>
      <c r="B58" s="1"/>
      <c r="C58" s="1"/>
      <c r="D58" s="1"/>
      <c r="E58" s="13" t="s">
        <v>43</v>
      </c>
      <c r="F58" s="64">
        <f>F56+F57</f>
        <v>89.74203531592832</v>
      </c>
      <c r="G58" s="83"/>
      <c r="H58" s="85"/>
      <c r="I58" s="79"/>
      <c r="J58" s="79"/>
    </row>
    <row r="59" spans="1:10" ht="18" customHeight="1">
      <c r="A59" s="18" t="s">
        <v>16</v>
      </c>
      <c r="B59" s="19" t="s">
        <v>284</v>
      </c>
      <c r="C59" s="18" t="s">
        <v>2</v>
      </c>
      <c r="D59" s="1"/>
      <c r="E59" s="1"/>
      <c r="F59" s="1"/>
      <c r="G59" s="1"/>
      <c r="H59" s="85"/>
      <c r="I59" s="79"/>
      <c r="J59" s="79"/>
    </row>
    <row r="60" spans="1:10" ht="16.899999999999999" customHeight="1">
      <c r="A60" s="16" t="s">
        <v>88</v>
      </c>
      <c r="B60" s="88" t="s">
        <v>279</v>
      </c>
      <c r="C60" s="16" t="s">
        <v>75</v>
      </c>
      <c r="D60" s="15">
        <v>4.5999999999999999E-2</v>
      </c>
      <c r="E60" s="14">
        <f t="shared" ref="E60:E65" si="17">G60-H60</f>
        <v>277.93200000000002</v>
      </c>
      <c r="F60" s="63">
        <f>D60*E60</f>
        <v>12.784872</v>
      </c>
      <c r="G60" s="82">
        <v>285</v>
      </c>
      <c r="H60" s="84">
        <f t="shared" ref="H60:H65" si="18">G60*$G$8</f>
        <v>7.0679999999999996</v>
      </c>
      <c r="I60" s="79"/>
      <c r="J60" s="79"/>
    </row>
    <row r="61" spans="1:10" ht="16.899999999999999" customHeight="1">
      <c r="A61" s="16" t="s">
        <v>87</v>
      </c>
      <c r="B61" s="88" t="s">
        <v>280</v>
      </c>
      <c r="C61" s="16" t="s">
        <v>73</v>
      </c>
      <c r="D61" s="15">
        <v>0.19</v>
      </c>
      <c r="E61" s="14">
        <f t="shared" si="17"/>
        <v>22.478360000000002</v>
      </c>
      <c r="F61" s="63">
        <f t="shared" ref="F61:F65" si="19">D61*E61</f>
        <v>4.2708884000000005</v>
      </c>
      <c r="G61" s="82">
        <v>23.05</v>
      </c>
      <c r="H61" s="84">
        <f t="shared" si="18"/>
        <v>0.57164000000000004</v>
      </c>
      <c r="I61" s="79"/>
      <c r="J61" s="79"/>
    </row>
    <row r="62" spans="1:10" ht="16.899999999999999" customHeight="1">
      <c r="A62" s="16" t="s">
        <v>86</v>
      </c>
      <c r="B62" s="88" t="s">
        <v>281</v>
      </c>
      <c r="C62" s="16" t="s">
        <v>21</v>
      </c>
      <c r="D62" s="15">
        <v>2.1000000000000001E-2</v>
      </c>
      <c r="E62" s="14">
        <f t="shared" si="17"/>
        <v>151.195008</v>
      </c>
      <c r="F62" s="63">
        <f t="shared" si="19"/>
        <v>3.1750951680000004</v>
      </c>
      <c r="G62" s="82">
        <v>155.04</v>
      </c>
      <c r="H62" s="84">
        <f t="shared" si="18"/>
        <v>3.8449919999999995</v>
      </c>
      <c r="I62" s="79"/>
      <c r="J62" s="79"/>
    </row>
    <row r="63" spans="1:10" ht="16.899999999999999" customHeight="1">
      <c r="A63" s="16" t="s">
        <v>85</v>
      </c>
      <c r="B63" s="88" t="s">
        <v>282</v>
      </c>
      <c r="C63" s="16" t="s">
        <v>75</v>
      </c>
      <c r="D63" s="15">
        <v>0.15</v>
      </c>
      <c r="E63" s="14">
        <f t="shared" si="17"/>
        <v>92.565984</v>
      </c>
      <c r="F63" s="63">
        <f t="shared" si="19"/>
        <v>13.8848976</v>
      </c>
      <c r="G63" s="82">
        <v>94.92</v>
      </c>
      <c r="H63" s="84">
        <f t="shared" si="18"/>
        <v>2.3540160000000001</v>
      </c>
      <c r="I63" s="79"/>
      <c r="J63" s="79"/>
    </row>
    <row r="64" spans="1:10" ht="16.899999999999999" customHeight="1">
      <c r="A64" s="16" t="s">
        <v>84</v>
      </c>
      <c r="B64" s="88" t="s">
        <v>283</v>
      </c>
      <c r="C64" s="16" t="s">
        <v>45</v>
      </c>
      <c r="D64" s="15">
        <v>1.5</v>
      </c>
      <c r="E64" s="14">
        <f t="shared" si="17"/>
        <v>15.583696</v>
      </c>
      <c r="F64" s="63">
        <f t="shared" si="19"/>
        <v>23.375543999999998</v>
      </c>
      <c r="G64" s="82">
        <v>15.98</v>
      </c>
      <c r="H64" s="84">
        <f t="shared" si="18"/>
        <v>0.39630399999999999</v>
      </c>
      <c r="I64" s="79"/>
      <c r="J64" s="79"/>
    </row>
    <row r="65" spans="1:10" ht="16.899999999999999" customHeight="1">
      <c r="A65" s="16" t="s">
        <v>83</v>
      </c>
      <c r="B65" s="88" t="s">
        <v>68</v>
      </c>
      <c r="C65" s="16" t="s">
        <v>45</v>
      </c>
      <c r="D65" s="15">
        <v>1.5</v>
      </c>
      <c r="E65" s="14">
        <f t="shared" si="17"/>
        <v>19.543008</v>
      </c>
      <c r="F65" s="63">
        <f t="shared" si="19"/>
        <v>29.314512000000001</v>
      </c>
      <c r="G65" s="82">
        <v>20.04</v>
      </c>
      <c r="H65" s="84">
        <f t="shared" si="18"/>
        <v>0.49699199999999993</v>
      </c>
      <c r="I65" s="79"/>
      <c r="J65" s="79"/>
    </row>
    <row r="66" spans="1:10" ht="16.899999999999999" customHeight="1">
      <c r="A66" s="1"/>
      <c r="B66" s="1"/>
      <c r="C66" s="1"/>
      <c r="D66" s="1"/>
      <c r="E66" s="13" t="s">
        <v>44</v>
      </c>
      <c r="F66" s="64">
        <f>SUM(F60:F65)</f>
        <v>86.805809167999996</v>
      </c>
      <c r="G66" s="83"/>
      <c r="H66" s="85"/>
      <c r="I66" s="79"/>
      <c r="J66" s="79"/>
    </row>
    <row r="67" spans="1:10" ht="27.75" customHeight="1">
      <c r="A67" s="1"/>
      <c r="B67" s="1"/>
      <c r="C67" s="1"/>
      <c r="D67" s="1"/>
      <c r="E67" s="13" t="s">
        <v>228</v>
      </c>
      <c r="F67" s="65">
        <f>BDI!$D$21*F66</f>
        <v>25.015549388342738</v>
      </c>
      <c r="G67" s="83"/>
      <c r="H67" s="85"/>
      <c r="I67" s="79"/>
      <c r="J67" s="79"/>
    </row>
    <row r="68" spans="1:10" ht="27.75" customHeight="1">
      <c r="A68" s="1"/>
      <c r="B68" s="1"/>
      <c r="C68" s="1"/>
      <c r="D68" s="1"/>
      <c r="E68" s="13" t="s">
        <v>43</v>
      </c>
      <c r="F68" s="64">
        <f>F66+F67</f>
        <v>111.82135855634273</v>
      </c>
      <c r="G68" s="83"/>
      <c r="H68" s="85"/>
      <c r="I68" s="79"/>
      <c r="J68" s="79"/>
    </row>
    <row r="69" spans="1:10" ht="18" customHeight="1">
      <c r="A69" s="69" t="s">
        <v>191</v>
      </c>
      <c r="B69" s="70" t="s">
        <v>285</v>
      </c>
      <c r="C69" s="69" t="s">
        <v>2</v>
      </c>
      <c r="D69" s="71"/>
      <c r="E69" s="71"/>
      <c r="F69" s="71"/>
      <c r="G69" s="71"/>
      <c r="H69" s="85"/>
      <c r="I69" s="79"/>
      <c r="J69" s="79"/>
    </row>
    <row r="70" spans="1:10" ht="16.899999999999999" customHeight="1">
      <c r="A70" s="16" t="s">
        <v>207</v>
      </c>
      <c r="B70" s="17" t="s">
        <v>286</v>
      </c>
      <c r="C70" s="16" t="s">
        <v>187</v>
      </c>
      <c r="D70" s="15">
        <v>0.14000000000000001</v>
      </c>
      <c r="E70" s="14">
        <f t="shared" ref="E70:E71" si="20">G70-H70</f>
        <v>18.480039999999999</v>
      </c>
      <c r="F70" s="63">
        <f t="shared" ref="F70:F71" si="21">D70*E70</f>
        <v>2.5872055999999999</v>
      </c>
      <c r="G70" s="82">
        <v>18.95</v>
      </c>
      <c r="H70" s="84">
        <f>G70*$G$8</f>
        <v>0.46995999999999999</v>
      </c>
      <c r="I70" s="79"/>
      <c r="J70" s="79"/>
    </row>
    <row r="71" spans="1:10" ht="16.899999999999999" customHeight="1">
      <c r="A71" s="16" t="s">
        <v>208</v>
      </c>
      <c r="B71" s="17" t="s">
        <v>46</v>
      </c>
      <c r="C71" s="16" t="s">
        <v>45</v>
      </c>
      <c r="D71" s="15">
        <v>0.2</v>
      </c>
      <c r="E71" s="14">
        <f t="shared" si="20"/>
        <v>15.622703999999999</v>
      </c>
      <c r="F71" s="63">
        <f t="shared" si="21"/>
        <v>3.1245408000000001</v>
      </c>
      <c r="G71" s="82">
        <v>16.02</v>
      </c>
      <c r="H71" s="84">
        <f>G71*$G$8</f>
        <v>0.39729599999999998</v>
      </c>
      <c r="I71" s="79"/>
      <c r="J71" s="79"/>
    </row>
    <row r="72" spans="1:10" ht="16.899999999999999" customHeight="1">
      <c r="A72" s="1"/>
      <c r="B72" s="1"/>
      <c r="C72" s="1"/>
      <c r="D72" s="1"/>
      <c r="E72" s="13" t="s">
        <v>44</v>
      </c>
      <c r="F72" s="64">
        <f>SUM(F70:F71)</f>
        <v>5.7117464</v>
      </c>
      <c r="G72" s="83"/>
      <c r="H72" s="85"/>
      <c r="I72" s="79"/>
      <c r="J72" s="79"/>
    </row>
    <row r="73" spans="1:10" ht="27.75" customHeight="1">
      <c r="A73" s="1"/>
      <c r="B73" s="1"/>
      <c r="C73" s="1"/>
      <c r="D73" s="1"/>
      <c r="E73" s="13" t="s">
        <v>228</v>
      </c>
      <c r="F73" s="65">
        <f>BDI!$D$21*F72</f>
        <v>1.6460012933738182</v>
      </c>
      <c r="G73" s="83"/>
      <c r="H73" s="85"/>
      <c r="I73" s="79"/>
      <c r="J73" s="79"/>
    </row>
    <row r="74" spans="1:10" ht="27.75" customHeight="1">
      <c r="A74" s="1"/>
      <c r="B74" s="1"/>
      <c r="C74" s="1"/>
      <c r="D74" s="1"/>
      <c r="E74" s="13" t="s">
        <v>43</v>
      </c>
      <c r="F74" s="64">
        <f>F72+F73</f>
        <v>7.3577476933738186</v>
      </c>
      <c r="G74" s="83"/>
      <c r="H74" s="85"/>
      <c r="I74" s="79"/>
      <c r="J74" s="79"/>
    </row>
    <row r="75" spans="1:10" ht="19.149999999999999" customHeight="1">
      <c r="A75" s="100">
        <v>5</v>
      </c>
      <c r="B75" s="101" t="s">
        <v>15</v>
      </c>
      <c r="C75" s="102"/>
      <c r="D75" s="102"/>
      <c r="E75" s="102"/>
      <c r="F75" s="102"/>
      <c r="G75" s="1"/>
      <c r="H75" s="85"/>
      <c r="I75" s="79"/>
      <c r="J75" s="79"/>
    </row>
    <row r="76" spans="1:10" ht="27.2" customHeight="1">
      <c r="A76" s="18" t="s">
        <v>20</v>
      </c>
      <c r="B76" s="19" t="s">
        <v>17</v>
      </c>
      <c r="C76" s="18" t="s">
        <v>2</v>
      </c>
      <c r="D76" s="1"/>
      <c r="E76" s="1"/>
      <c r="F76" s="1"/>
      <c r="G76" s="1"/>
      <c r="H76" s="85"/>
      <c r="I76" s="79"/>
      <c r="J76" s="79"/>
    </row>
    <row r="77" spans="1:10" ht="16.899999999999999" customHeight="1">
      <c r="A77" s="16" t="s">
        <v>80</v>
      </c>
      <c r="B77" s="88" t="s">
        <v>287</v>
      </c>
      <c r="C77" s="16" t="s">
        <v>2</v>
      </c>
      <c r="D77" s="15">
        <v>0.3</v>
      </c>
      <c r="E77" s="14">
        <f t="shared" ref="E77:E81" si="22">G77-H77</f>
        <v>135.0652</v>
      </c>
      <c r="F77" s="14">
        <f t="shared" ref="F77:F81" si="23">D77*E77</f>
        <v>40.519559999999998</v>
      </c>
      <c r="G77" s="82">
        <v>138.5</v>
      </c>
      <c r="H77" s="84">
        <f t="shared" ref="H77:H81" si="24">G77*$G$8</f>
        <v>3.4348000000000001</v>
      </c>
      <c r="I77" s="79"/>
      <c r="J77" s="79"/>
    </row>
    <row r="78" spans="1:10" ht="16.899999999999999" customHeight="1">
      <c r="A78" s="16" t="s">
        <v>79</v>
      </c>
      <c r="B78" s="88" t="s">
        <v>288</v>
      </c>
      <c r="C78" s="16" t="s">
        <v>2</v>
      </c>
      <c r="D78" s="15">
        <v>1</v>
      </c>
      <c r="E78" s="14">
        <f t="shared" si="22"/>
        <v>132.315136</v>
      </c>
      <c r="F78" s="14">
        <f t="shared" si="23"/>
        <v>132.315136</v>
      </c>
      <c r="G78" s="82">
        <v>135.68</v>
      </c>
      <c r="H78" s="84">
        <f t="shared" si="24"/>
        <v>3.3648639999999999</v>
      </c>
      <c r="I78" s="79"/>
      <c r="J78" s="79"/>
    </row>
    <row r="79" spans="1:10" ht="16.899999999999999" customHeight="1">
      <c r="A79" s="16" t="s">
        <v>209</v>
      </c>
      <c r="B79" s="88" t="s">
        <v>283</v>
      </c>
      <c r="C79" s="16" t="s">
        <v>45</v>
      </c>
      <c r="D79" s="15">
        <v>1.2</v>
      </c>
      <c r="E79" s="14">
        <f t="shared" si="22"/>
        <v>15.583696</v>
      </c>
      <c r="F79" s="14">
        <f t="shared" si="23"/>
        <v>18.700435199999998</v>
      </c>
      <c r="G79" s="82">
        <v>15.98</v>
      </c>
      <c r="H79" s="84">
        <f t="shared" si="24"/>
        <v>0.39630399999999999</v>
      </c>
      <c r="I79" s="79"/>
      <c r="J79" s="79"/>
    </row>
    <row r="80" spans="1:10" ht="16.899999999999999" customHeight="1">
      <c r="A80" s="16" t="s">
        <v>210</v>
      </c>
      <c r="B80" s="88" t="s">
        <v>289</v>
      </c>
      <c r="C80" s="16" t="s">
        <v>45</v>
      </c>
      <c r="D80" s="15">
        <v>3.4</v>
      </c>
      <c r="E80" s="14">
        <f t="shared" si="22"/>
        <v>19.543008</v>
      </c>
      <c r="F80" s="14">
        <f t="shared" si="23"/>
        <v>66.446227199999996</v>
      </c>
      <c r="G80" s="82">
        <v>20.04</v>
      </c>
      <c r="H80" s="84">
        <f t="shared" si="24"/>
        <v>0.49699199999999993</v>
      </c>
      <c r="I80" s="79"/>
      <c r="J80" s="79"/>
    </row>
    <row r="81" spans="1:10" ht="16.899999999999999" customHeight="1">
      <c r="A81" s="16" t="s">
        <v>211</v>
      </c>
      <c r="B81" s="88" t="s">
        <v>47</v>
      </c>
      <c r="C81" s="16" t="s">
        <v>45</v>
      </c>
      <c r="D81" s="15">
        <v>0.3</v>
      </c>
      <c r="E81" s="14">
        <f t="shared" si="22"/>
        <v>19.708792000000003</v>
      </c>
      <c r="F81" s="14">
        <f t="shared" si="23"/>
        <v>5.9126376000000009</v>
      </c>
      <c r="G81" s="82">
        <v>20.21</v>
      </c>
      <c r="H81" s="84">
        <f t="shared" si="24"/>
        <v>0.50120799999999999</v>
      </c>
      <c r="I81" s="79"/>
      <c r="J81" s="79"/>
    </row>
    <row r="82" spans="1:10" ht="16.899999999999999" customHeight="1">
      <c r="A82" s="1"/>
      <c r="B82" s="1"/>
      <c r="C82" s="1"/>
      <c r="D82" s="1"/>
      <c r="E82" s="13" t="s">
        <v>44</v>
      </c>
      <c r="F82" s="64">
        <f>SUM(F77:F81)</f>
        <v>263.89399599999996</v>
      </c>
      <c r="G82" s="83"/>
      <c r="H82" s="85"/>
      <c r="I82" s="79"/>
      <c r="J82" s="79"/>
    </row>
    <row r="83" spans="1:10" ht="18.75" customHeight="1">
      <c r="A83" s="1"/>
      <c r="B83" s="1"/>
      <c r="C83" s="1"/>
      <c r="D83" s="1"/>
      <c r="E83" s="13" t="s">
        <v>228</v>
      </c>
      <c r="F83" s="65">
        <f>BDI!$D$21*F82</f>
        <v>76.048519718870068</v>
      </c>
      <c r="G83" s="83"/>
      <c r="H83" s="85"/>
      <c r="I83" s="79"/>
      <c r="J83" s="79"/>
    </row>
    <row r="84" spans="1:10" ht="18.75" customHeight="1">
      <c r="A84" s="1"/>
      <c r="B84" s="1"/>
      <c r="C84" s="1"/>
      <c r="D84" s="1"/>
      <c r="E84" s="13" t="s">
        <v>43</v>
      </c>
      <c r="F84" s="64">
        <f>F82+F83</f>
        <v>339.94251571887003</v>
      </c>
      <c r="G84" s="83"/>
      <c r="H84" s="85"/>
      <c r="I84" s="79"/>
      <c r="J84" s="79"/>
    </row>
    <row r="85" spans="1:10" ht="25.5">
      <c r="A85" s="18" t="s">
        <v>22</v>
      </c>
      <c r="B85" s="19" t="s">
        <v>193</v>
      </c>
      <c r="C85" s="18" t="s">
        <v>2</v>
      </c>
      <c r="D85" s="1"/>
      <c r="E85" s="1"/>
      <c r="F85" s="1"/>
      <c r="G85" s="1"/>
      <c r="H85" s="85"/>
      <c r="I85" s="79"/>
      <c r="J85" s="79"/>
    </row>
    <row r="86" spans="1:10" ht="27.75" customHeight="1">
      <c r="A86" s="16" t="s">
        <v>78</v>
      </c>
      <c r="B86" s="119" t="s">
        <v>290</v>
      </c>
      <c r="C86" s="16" t="s">
        <v>2</v>
      </c>
      <c r="D86" s="15">
        <v>1</v>
      </c>
      <c r="E86" s="14">
        <f t="shared" ref="E86:E89" si="25">G86-H86</f>
        <v>429.08800000000002</v>
      </c>
      <c r="F86" s="63">
        <f t="shared" ref="F86:F89" si="26">D86*E86</f>
        <v>429.08800000000002</v>
      </c>
      <c r="G86" s="82">
        <v>440</v>
      </c>
      <c r="H86" s="84">
        <f>G86*$G$8</f>
        <v>10.911999999999999</v>
      </c>
      <c r="I86" s="79"/>
      <c r="J86" s="79"/>
    </row>
    <row r="87" spans="1:10" ht="16.899999999999999" customHeight="1">
      <c r="A87" s="16" t="s">
        <v>77</v>
      </c>
      <c r="B87" s="119" t="s">
        <v>291</v>
      </c>
      <c r="C87" s="16" t="s">
        <v>2</v>
      </c>
      <c r="D87" s="15">
        <v>1.05</v>
      </c>
      <c r="E87" s="14">
        <f t="shared" si="25"/>
        <v>140.4288</v>
      </c>
      <c r="F87" s="63">
        <f t="shared" si="26"/>
        <v>147.45024000000001</v>
      </c>
      <c r="G87" s="82">
        <v>144</v>
      </c>
      <c r="H87" s="84">
        <f>G87*$G$8</f>
        <v>3.5711999999999997</v>
      </c>
      <c r="I87" s="79"/>
      <c r="J87" s="79"/>
    </row>
    <row r="88" spans="1:10" ht="16.899999999999999" customHeight="1">
      <c r="A88" s="16" t="s">
        <v>212</v>
      </c>
      <c r="B88" s="119" t="s">
        <v>292</v>
      </c>
      <c r="C88" s="16" t="s">
        <v>45</v>
      </c>
      <c r="D88" s="15">
        <v>2.8</v>
      </c>
      <c r="E88" s="14">
        <f t="shared" si="25"/>
        <v>14.793784</v>
      </c>
      <c r="F88" s="63">
        <f t="shared" si="26"/>
        <v>41.422595199999996</v>
      </c>
      <c r="G88" s="82">
        <v>15.17</v>
      </c>
      <c r="H88" s="84">
        <f>G88*$G$8</f>
        <v>0.37621599999999999</v>
      </c>
      <c r="I88" s="79"/>
      <c r="J88" s="79"/>
    </row>
    <row r="89" spans="1:10" ht="16.899999999999999" customHeight="1">
      <c r="A89" s="16" t="s">
        <v>213</v>
      </c>
      <c r="B89" s="119" t="s">
        <v>293</v>
      </c>
      <c r="C89" s="16" t="s">
        <v>45</v>
      </c>
      <c r="D89" s="15">
        <v>2.8</v>
      </c>
      <c r="E89" s="14">
        <f t="shared" si="25"/>
        <v>18.743344</v>
      </c>
      <c r="F89" s="63">
        <f t="shared" si="26"/>
        <v>52.481363199999997</v>
      </c>
      <c r="G89" s="82">
        <v>19.22</v>
      </c>
      <c r="H89" s="84">
        <f>G89*$G$8</f>
        <v>0.47665599999999997</v>
      </c>
      <c r="I89" s="79"/>
      <c r="J89" s="79"/>
    </row>
    <row r="90" spans="1:10" ht="16.899999999999999" customHeight="1">
      <c r="A90" s="1"/>
      <c r="B90" s="1"/>
      <c r="C90" s="1"/>
      <c r="D90" s="1"/>
      <c r="E90" s="13" t="s">
        <v>44</v>
      </c>
      <c r="F90" s="64">
        <f>SUM(F86:F89)</f>
        <v>670.44219840000017</v>
      </c>
      <c r="G90" s="83"/>
      <c r="H90" s="85"/>
      <c r="I90" s="79"/>
      <c r="J90" s="79"/>
    </row>
    <row r="91" spans="1:10" ht="27.75" customHeight="1">
      <c r="A91" s="1"/>
      <c r="B91" s="1"/>
      <c r="C91" s="1"/>
      <c r="D91" s="1"/>
      <c r="E91" s="13" t="s">
        <v>228</v>
      </c>
      <c r="F91" s="65">
        <f>BDI!$D$21*F90</f>
        <v>193.20688427252063</v>
      </c>
      <c r="G91" s="83"/>
      <c r="H91" s="85"/>
      <c r="I91" s="79"/>
      <c r="J91" s="79"/>
    </row>
    <row r="92" spans="1:10" ht="27.75" customHeight="1">
      <c r="A92" s="1"/>
      <c r="B92" s="1"/>
      <c r="C92" s="1"/>
      <c r="D92" s="1"/>
      <c r="E92" s="13" t="s">
        <v>43</v>
      </c>
      <c r="F92" s="64">
        <f>F90+F91</f>
        <v>863.64908267252076</v>
      </c>
      <c r="G92" s="83"/>
      <c r="H92" s="85"/>
      <c r="I92" s="79"/>
      <c r="J92" s="79"/>
    </row>
    <row r="93" spans="1:10" ht="19.149999999999999" customHeight="1">
      <c r="A93" s="100">
        <v>6</v>
      </c>
      <c r="B93" s="101" t="s">
        <v>31</v>
      </c>
      <c r="C93" s="102"/>
      <c r="D93" s="102"/>
      <c r="E93" s="102"/>
      <c r="F93" s="102"/>
      <c r="G93" s="1"/>
      <c r="H93" s="85"/>
      <c r="I93" s="79"/>
      <c r="J93" s="79"/>
    </row>
    <row r="94" spans="1:10" ht="22.5" customHeight="1">
      <c r="A94" s="18" t="s">
        <v>24</v>
      </c>
      <c r="B94" s="19" t="s">
        <v>302</v>
      </c>
      <c r="C94" s="18" t="s">
        <v>2</v>
      </c>
      <c r="D94" s="1"/>
      <c r="E94" s="1"/>
      <c r="F94" s="1"/>
      <c r="G94" s="1"/>
      <c r="H94" s="85"/>
      <c r="I94" s="79"/>
      <c r="J94" s="79"/>
    </row>
    <row r="95" spans="1:10" ht="16.899999999999999" customHeight="1">
      <c r="A95" s="16" t="s">
        <v>25</v>
      </c>
      <c r="B95" s="88" t="s">
        <v>296</v>
      </c>
      <c r="C95" s="16" t="s">
        <v>63</v>
      </c>
      <c r="D95" s="15">
        <v>0.05</v>
      </c>
      <c r="E95" s="14">
        <f t="shared" ref="E95:E99" si="27">G95-H95</f>
        <v>88.743200000000002</v>
      </c>
      <c r="F95" s="63">
        <f t="shared" ref="F95:F99" si="28">D95*E95</f>
        <v>4.4371600000000004</v>
      </c>
      <c r="G95" s="82">
        <v>91</v>
      </c>
      <c r="H95" s="84">
        <f>G95*$G$8</f>
        <v>2.2568000000000001</v>
      </c>
      <c r="I95" s="79"/>
      <c r="J95" s="79"/>
    </row>
    <row r="96" spans="1:10" ht="16.899999999999999" customHeight="1">
      <c r="A96" s="16" t="s">
        <v>214</v>
      </c>
      <c r="B96" s="88" t="s">
        <v>297</v>
      </c>
      <c r="C96" s="16" t="s">
        <v>63</v>
      </c>
      <c r="D96" s="15">
        <v>0.04</v>
      </c>
      <c r="E96" s="14">
        <f t="shared" si="27"/>
        <v>21.942</v>
      </c>
      <c r="F96" s="63">
        <f t="shared" si="28"/>
        <v>0.87768000000000002</v>
      </c>
      <c r="G96" s="82">
        <v>22.5</v>
      </c>
      <c r="H96" s="84">
        <f t="shared" ref="H96:H99" si="29">G96*$G$8</f>
        <v>0.55799999999999994</v>
      </c>
      <c r="I96" s="79"/>
      <c r="J96" s="79"/>
    </row>
    <row r="97" spans="1:10" ht="16.899999999999999" customHeight="1">
      <c r="A97" s="16" t="s">
        <v>299</v>
      </c>
      <c r="B97" s="88" t="s">
        <v>298</v>
      </c>
      <c r="C97" s="16" t="s">
        <v>21</v>
      </c>
      <c r="D97" s="15">
        <v>0.65</v>
      </c>
      <c r="E97" s="14">
        <f t="shared" ref="E97:E98" si="30">G97-H97</f>
        <v>0.78016000000000008</v>
      </c>
      <c r="F97" s="63">
        <f t="shared" ref="F97:F98" si="31">D97*E97</f>
        <v>0.50710400000000011</v>
      </c>
      <c r="G97" s="82">
        <v>0.8</v>
      </c>
      <c r="H97" s="84">
        <f t="shared" si="29"/>
        <v>1.984E-2</v>
      </c>
      <c r="I97" s="79"/>
      <c r="J97" s="79"/>
    </row>
    <row r="98" spans="1:10" ht="16.899999999999999" customHeight="1">
      <c r="A98" s="16" t="s">
        <v>300</v>
      </c>
      <c r="B98" s="88" t="s">
        <v>274</v>
      </c>
      <c r="C98" s="16" t="s">
        <v>45</v>
      </c>
      <c r="D98" s="15">
        <v>0.4</v>
      </c>
      <c r="E98" s="14">
        <f t="shared" si="30"/>
        <v>20.683992</v>
      </c>
      <c r="F98" s="63">
        <f t="shared" si="31"/>
        <v>8.2735968</v>
      </c>
      <c r="G98" s="82">
        <v>21.21</v>
      </c>
      <c r="H98" s="84">
        <f t="shared" si="29"/>
        <v>0.52600800000000003</v>
      </c>
      <c r="I98" s="79"/>
      <c r="J98" s="79"/>
    </row>
    <row r="99" spans="1:10" ht="16.899999999999999" customHeight="1">
      <c r="A99" s="16" t="s">
        <v>301</v>
      </c>
      <c r="B99" s="88" t="s">
        <v>46</v>
      </c>
      <c r="C99" s="16" t="s">
        <v>45</v>
      </c>
      <c r="D99" s="15">
        <v>0.35</v>
      </c>
      <c r="E99" s="14">
        <f t="shared" si="27"/>
        <v>15.622703999999999</v>
      </c>
      <c r="F99" s="63">
        <f t="shared" si="28"/>
        <v>5.4679463999999989</v>
      </c>
      <c r="G99" s="82">
        <v>16.02</v>
      </c>
      <c r="H99" s="84">
        <f t="shared" si="29"/>
        <v>0.39729599999999998</v>
      </c>
      <c r="I99" s="79"/>
      <c r="J99" s="79"/>
    </row>
    <row r="100" spans="1:10" ht="16.899999999999999" customHeight="1">
      <c r="A100" s="1"/>
      <c r="B100" s="1"/>
      <c r="C100" s="1"/>
      <c r="D100" s="1"/>
      <c r="E100" s="13" t="s">
        <v>44</v>
      </c>
      <c r="F100" s="64">
        <f>SUM(F95:F99)</f>
        <v>19.563487199999997</v>
      </c>
      <c r="G100" s="83"/>
      <c r="H100" s="85"/>
      <c r="I100" s="79"/>
      <c r="J100" s="79"/>
    </row>
    <row r="101" spans="1:10" ht="27.75" customHeight="1">
      <c r="A101" s="1"/>
      <c r="B101" s="1"/>
      <c r="C101" s="1"/>
      <c r="D101" s="1"/>
      <c r="E101" s="13" t="s">
        <v>228</v>
      </c>
      <c r="F101" s="65">
        <f>BDI!$D$21*F100</f>
        <v>5.6377722291910812</v>
      </c>
      <c r="G101" s="83"/>
      <c r="H101" s="85"/>
      <c r="I101" s="79"/>
      <c r="J101" s="79"/>
    </row>
    <row r="102" spans="1:10" ht="27.75" customHeight="1">
      <c r="A102" s="1"/>
      <c r="B102" s="1"/>
      <c r="C102" s="1"/>
      <c r="D102" s="1"/>
      <c r="E102" s="13" t="s">
        <v>43</v>
      </c>
      <c r="F102" s="64">
        <f>F100+F101</f>
        <v>25.201259429191079</v>
      </c>
      <c r="G102" s="83"/>
      <c r="H102" s="85"/>
      <c r="I102" s="79"/>
      <c r="J102" s="79"/>
    </row>
    <row r="103" spans="1:10" ht="27.2" customHeight="1">
      <c r="A103" s="18" t="s">
        <v>26</v>
      </c>
      <c r="B103" s="19" t="s">
        <v>303</v>
      </c>
      <c r="C103" s="18" t="s">
        <v>2</v>
      </c>
      <c r="D103" s="1"/>
      <c r="E103" s="1"/>
      <c r="F103" s="1"/>
      <c r="G103" s="1"/>
      <c r="H103" s="85"/>
      <c r="I103" s="79"/>
      <c r="J103" s="79"/>
    </row>
    <row r="104" spans="1:10" ht="16.899999999999999" customHeight="1">
      <c r="A104" s="16" t="s">
        <v>27</v>
      </c>
      <c r="B104" s="88" t="s">
        <v>307</v>
      </c>
      <c r="C104" s="16" t="s">
        <v>63</v>
      </c>
      <c r="D104" s="15">
        <v>7.0000000000000007E-2</v>
      </c>
      <c r="E104" s="14">
        <f t="shared" ref="E104:E108" si="32">G104-H104</f>
        <v>40.519559999999998</v>
      </c>
      <c r="F104" s="63">
        <f t="shared" ref="F104:F108" si="33">D104*E104</f>
        <v>2.8363692</v>
      </c>
      <c r="G104" s="82">
        <v>41.55</v>
      </c>
      <c r="H104" s="84">
        <f t="shared" ref="H104:H108" si="34">G104*$G$8</f>
        <v>1.0304399999999998</v>
      </c>
      <c r="I104" s="79"/>
      <c r="J104" s="79"/>
    </row>
    <row r="105" spans="1:10" ht="16.899999999999999" customHeight="1">
      <c r="A105" s="16" t="s">
        <v>28</v>
      </c>
      <c r="B105" s="88" t="s">
        <v>296</v>
      </c>
      <c r="C105" s="16" t="s">
        <v>63</v>
      </c>
      <c r="D105" s="15">
        <v>0.05</v>
      </c>
      <c r="E105" s="14">
        <f t="shared" si="32"/>
        <v>88.743200000000002</v>
      </c>
      <c r="F105" s="63">
        <f t="shared" si="33"/>
        <v>4.4371600000000004</v>
      </c>
      <c r="G105" s="82">
        <v>91</v>
      </c>
      <c r="H105" s="84">
        <f t="shared" si="34"/>
        <v>2.2568000000000001</v>
      </c>
      <c r="I105" s="79"/>
      <c r="J105" s="79"/>
    </row>
    <row r="106" spans="1:10" ht="16.899999999999999" customHeight="1">
      <c r="A106" s="16" t="s">
        <v>304</v>
      </c>
      <c r="B106" s="88" t="s">
        <v>298</v>
      </c>
      <c r="C106" s="16" t="s">
        <v>21</v>
      </c>
      <c r="D106" s="15">
        <v>0.65</v>
      </c>
      <c r="E106" s="14">
        <f t="shared" si="32"/>
        <v>0.78016000000000008</v>
      </c>
      <c r="F106" s="63">
        <f t="shared" si="33"/>
        <v>0.50710400000000011</v>
      </c>
      <c r="G106" s="82">
        <v>0.8</v>
      </c>
      <c r="H106" s="84">
        <f t="shared" si="34"/>
        <v>1.984E-2</v>
      </c>
      <c r="I106" s="79"/>
      <c r="J106" s="79"/>
    </row>
    <row r="107" spans="1:10" ht="16.899999999999999" customHeight="1">
      <c r="A107" s="16" t="s">
        <v>305</v>
      </c>
      <c r="B107" s="88" t="s">
        <v>274</v>
      </c>
      <c r="C107" s="16" t="s">
        <v>45</v>
      </c>
      <c r="D107" s="15">
        <v>0.4</v>
      </c>
      <c r="E107" s="14">
        <f t="shared" si="32"/>
        <v>20.683992</v>
      </c>
      <c r="F107" s="63">
        <f t="shared" si="33"/>
        <v>8.2735968</v>
      </c>
      <c r="G107" s="82">
        <v>21.21</v>
      </c>
      <c r="H107" s="84">
        <f t="shared" si="34"/>
        <v>0.52600800000000003</v>
      </c>
      <c r="I107" s="79"/>
      <c r="J107" s="79"/>
    </row>
    <row r="108" spans="1:10" ht="16.899999999999999" customHeight="1">
      <c r="A108" s="16" t="s">
        <v>306</v>
      </c>
      <c r="B108" s="88" t="s">
        <v>46</v>
      </c>
      <c r="C108" s="16" t="s">
        <v>45</v>
      </c>
      <c r="D108" s="15">
        <v>0.35</v>
      </c>
      <c r="E108" s="14">
        <f t="shared" si="32"/>
        <v>15.622703999999999</v>
      </c>
      <c r="F108" s="63">
        <f t="shared" si="33"/>
        <v>5.4679463999999989</v>
      </c>
      <c r="G108" s="82">
        <v>16.02</v>
      </c>
      <c r="H108" s="84">
        <f t="shared" si="34"/>
        <v>0.39729599999999998</v>
      </c>
      <c r="I108" s="79"/>
      <c r="J108" s="79"/>
    </row>
    <row r="109" spans="1:10" ht="16.899999999999999" customHeight="1">
      <c r="A109" s="1"/>
      <c r="B109" s="1"/>
      <c r="C109" s="1"/>
      <c r="D109" s="1"/>
      <c r="E109" s="13" t="s">
        <v>44</v>
      </c>
      <c r="F109" s="64">
        <f>SUM(F104:F108)</f>
        <v>21.522176399999999</v>
      </c>
      <c r="G109" s="83"/>
      <c r="H109" s="85"/>
      <c r="I109" s="79"/>
      <c r="J109" s="79"/>
    </row>
    <row r="110" spans="1:10" ht="23.25" customHeight="1">
      <c r="A110" s="1"/>
      <c r="B110" s="1"/>
      <c r="C110" s="1"/>
      <c r="D110" s="1"/>
      <c r="E110" s="13" t="s">
        <v>228</v>
      </c>
      <c r="F110" s="65">
        <f>BDI!$D$21*F109</f>
        <v>6.2022239276273652</v>
      </c>
      <c r="G110" s="83"/>
      <c r="H110" s="85"/>
      <c r="I110" s="79"/>
      <c r="J110" s="79"/>
    </row>
    <row r="111" spans="1:10" ht="22.5" customHeight="1">
      <c r="A111" s="1"/>
      <c r="B111" s="1"/>
      <c r="C111" s="1"/>
      <c r="D111" s="1"/>
      <c r="E111" s="13" t="s">
        <v>43</v>
      </c>
      <c r="F111" s="64">
        <f>F109+F110</f>
        <v>27.724400327627365</v>
      </c>
      <c r="G111" s="83"/>
      <c r="H111" s="85"/>
      <c r="I111" s="79"/>
      <c r="J111" s="79"/>
    </row>
    <row r="112" spans="1:10" ht="19.149999999999999" customHeight="1">
      <c r="A112" s="100">
        <v>7</v>
      </c>
      <c r="B112" s="101" t="s">
        <v>35</v>
      </c>
      <c r="C112" s="102"/>
      <c r="D112" s="102"/>
      <c r="E112" s="102"/>
      <c r="F112" s="102"/>
      <c r="G112" s="1"/>
      <c r="H112" s="85"/>
      <c r="I112" s="79"/>
      <c r="J112" s="79"/>
    </row>
    <row r="113" spans="1:10" ht="27.2" customHeight="1">
      <c r="A113" s="18" t="s">
        <v>29</v>
      </c>
      <c r="B113" s="19" t="s">
        <v>231</v>
      </c>
      <c r="C113" s="18" t="s">
        <v>21</v>
      </c>
      <c r="D113" s="1"/>
      <c r="E113" s="1"/>
      <c r="F113" s="1"/>
      <c r="G113" s="1"/>
      <c r="H113" s="85"/>
      <c r="I113" s="79"/>
    </row>
    <row r="114" spans="1:10" ht="27.2" customHeight="1">
      <c r="A114" s="16" t="s">
        <v>76</v>
      </c>
      <c r="B114" s="17" t="s">
        <v>231</v>
      </c>
      <c r="C114" s="16" t="s">
        <v>21</v>
      </c>
      <c r="D114" s="15">
        <v>1</v>
      </c>
      <c r="E114" s="14">
        <f t="shared" ref="E114:E115" si="35">G114-H114</f>
        <v>11.234304</v>
      </c>
      <c r="F114" s="63">
        <f t="shared" ref="F114:F115" si="36">D114*E114</f>
        <v>11.234304</v>
      </c>
      <c r="G114" s="82">
        <v>11.52</v>
      </c>
      <c r="H114" s="84">
        <f t="shared" ref="H114:H115" si="37">G114*$G$8</f>
        <v>0.28569600000000001</v>
      </c>
      <c r="I114" s="79"/>
    </row>
    <row r="115" spans="1:10" ht="27.2" customHeight="1">
      <c r="A115" s="16" t="s">
        <v>74</v>
      </c>
      <c r="B115" s="17" t="s">
        <v>55</v>
      </c>
      <c r="C115" s="16" t="s">
        <v>45</v>
      </c>
      <c r="D115" s="15">
        <v>0.1</v>
      </c>
      <c r="E115" s="14">
        <f t="shared" si="35"/>
        <v>15.847</v>
      </c>
      <c r="F115" s="63">
        <f t="shared" si="36"/>
        <v>1.5847</v>
      </c>
      <c r="G115" s="82">
        <v>16.25</v>
      </c>
      <c r="H115" s="84">
        <f t="shared" si="37"/>
        <v>0.40299999999999997</v>
      </c>
      <c r="I115" s="79"/>
    </row>
    <row r="116" spans="1:10" ht="24.75" customHeight="1">
      <c r="A116" s="16" t="s">
        <v>72</v>
      </c>
      <c r="B116" s="17" t="s">
        <v>54</v>
      </c>
      <c r="C116" s="16" t="s">
        <v>45</v>
      </c>
      <c r="D116" s="15">
        <v>0.2</v>
      </c>
      <c r="E116" s="14">
        <f t="shared" ref="E116" si="38">G116-H116</f>
        <v>19.874575999999998</v>
      </c>
      <c r="F116" s="63">
        <f t="shared" ref="F116" si="39">D116*E116</f>
        <v>3.9749151999999999</v>
      </c>
      <c r="G116" s="82">
        <v>20.38</v>
      </c>
      <c r="H116" s="84">
        <f>G116*$G$8</f>
        <v>0.50542399999999998</v>
      </c>
      <c r="I116" s="79"/>
    </row>
    <row r="117" spans="1:10" ht="16.899999999999999" customHeight="1">
      <c r="A117" s="1"/>
      <c r="B117" s="1"/>
      <c r="C117" s="1"/>
      <c r="D117" s="1"/>
      <c r="E117" s="13" t="s">
        <v>44</v>
      </c>
      <c r="F117" s="64">
        <f>SUM(F114:F116)</f>
        <v>16.793919199999998</v>
      </c>
      <c r="G117" s="83"/>
      <c r="H117" s="85"/>
      <c r="I117" s="79"/>
    </row>
    <row r="118" spans="1:10" ht="18" customHeight="1">
      <c r="A118" s="1"/>
      <c r="B118" s="1"/>
      <c r="C118" s="1"/>
      <c r="D118" s="1"/>
      <c r="E118" s="13" t="s">
        <v>228</v>
      </c>
      <c r="F118" s="65">
        <f>BDI!$D$21*F117</f>
        <v>4.8396428672000207</v>
      </c>
      <c r="G118" s="83"/>
      <c r="H118" s="85"/>
      <c r="I118" s="79"/>
    </row>
    <row r="119" spans="1:10" ht="18" customHeight="1">
      <c r="A119" s="1"/>
      <c r="B119" s="1"/>
      <c r="C119" s="1"/>
      <c r="D119" s="1"/>
      <c r="E119" s="13" t="s">
        <v>43</v>
      </c>
      <c r="F119" s="64">
        <f>F117+F118</f>
        <v>21.633562067200018</v>
      </c>
      <c r="G119" s="83"/>
      <c r="H119" s="85"/>
      <c r="I119" s="79"/>
    </row>
    <row r="120" spans="1:10" ht="18" customHeight="1">
      <c r="A120" s="18" t="s">
        <v>30</v>
      </c>
      <c r="B120" s="19" t="s">
        <v>36</v>
      </c>
      <c r="C120" s="18" t="s">
        <v>37</v>
      </c>
      <c r="D120" s="1"/>
      <c r="E120" s="1"/>
      <c r="F120" s="1"/>
      <c r="G120" s="1"/>
      <c r="H120" s="85"/>
      <c r="I120" s="79"/>
      <c r="J120" s="79"/>
    </row>
    <row r="121" spans="1:10" ht="16.899999999999999" customHeight="1">
      <c r="A121" s="16" t="s">
        <v>71</v>
      </c>
      <c r="B121" s="17" t="s">
        <v>61</v>
      </c>
      <c r="C121" s="16" t="s">
        <v>21</v>
      </c>
      <c r="D121" s="15">
        <v>0.8</v>
      </c>
      <c r="E121" s="14">
        <f t="shared" ref="E121:E128" si="40">G121-H121</f>
        <v>0.59487199999999996</v>
      </c>
      <c r="F121" s="63">
        <f t="shared" ref="F121:F128" si="41">D121*E121</f>
        <v>0.47589759999999998</v>
      </c>
      <c r="G121" s="82">
        <v>0.61</v>
      </c>
      <c r="H121" s="84">
        <f t="shared" ref="H121:H128" si="42">G121*$G$8</f>
        <v>1.5127999999999999E-2</v>
      </c>
      <c r="I121" s="79"/>
      <c r="J121" s="79"/>
    </row>
    <row r="122" spans="1:10" ht="16.899999999999999" customHeight="1">
      <c r="A122" s="16" t="s">
        <v>70</v>
      </c>
      <c r="B122" s="17" t="s">
        <v>60</v>
      </c>
      <c r="C122" s="16" t="s">
        <v>21</v>
      </c>
      <c r="D122" s="15">
        <v>0.4</v>
      </c>
      <c r="E122" s="14">
        <f t="shared" si="40"/>
        <v>1.3067680000000002</v>
      </c>
      <c r="F122" s="63">
        <f t="shared" si="41"/>
        <v>0.52270720000000004</v>
      </c>
      <c r="G122" s="82">
        <v>1.34</v>
      </c>
      <c r="H122" s="84">
        <f t="shared" si="42"/>
        <v>3.3231999999999998E-2</v>
      </c>
      <c r="I122" s="79"/>
      <c r="J122" s="79"/>
    </row>
    <row r="123" spans="1:10" ht="16.899999999999999" customHeight="1">
      <c r="A123" s="16" t="s">
        <v>69</v>
      </c>
      <c r="B123" s="17" t="s">
        <v>59</v>
      </c>
      <c r="C123" s="16" t="s">
        <v>6</v>
      </c>
      <c r="D123" s="15">
        <v>1.2</v>
      </c>
      <c r="E123" s="14">
        <f t="shared" si="40"/>
        <v>2.642792</v>
      </c>
      <c r="F123" s="63">
        <f t="shared" si="41"/>
        <v>3.1713504000000001</v>
      </c>
      <c r="G123" s="82">
        <v>2.71</v>
      </c>
      <c r="H123" s="84">
        <f t="shared" si="42"/>
        <v>6.720799999999999E-2</v>
      </c>
      <c r="I123" s="79"/>
      <c r="J123" s="79"/>
    </row>
    <row r="124" spans="1:10" ht="16.899999999999999" customHeight="1">
      <c r="A124" s="16" t="s">
        <v>308</v>
      </c>
      <c r="B124" s="17" t="s">
        <v>58</v>
      </c>
      <c r="C124" s="16" t="s">
        <v>21</v>
      </c>
      <c r="D124" s="15">
        <v>0.8</v>
      </c>
      <c r="E124" s="14">
        <f t="shared" si="40"/>
        <v>0.49735200000000002</v>
      </c>
      <c r="F124" s="63">
        <f t="shared" si="41"/>
        <v>0.39788160000000006</v>
      </c>
      <c r="G124" s="82">
        <v>0.51</v>
      </c>
      <c r="H124" s="84">
        <f t="shared" si="42"/>
        <v>1.2648E-2</v>
      </c>
      <c r="I124" s="79"/>
      <c r="J124" s="79"/>
    </row>
    <row r="125" spans="1:10" ht="16.899999999999999" customHeight="1">
      <c r="A125" s="16" t="s">
        <v>309</v>
      </c>
      <c r="B125" s="17" t="s">
        <v>57</v>
      </c>
      <c r="C125" s="16" t="s">
        <v>6</v>
      </c>
      <c r="D125" s="15">
        <v>3.6</v>
      </c>
      <c r="E125" s="14">
        <f t="shared" si="40"/>
        <v>2.8475839999999999</v>
      </c>
      <c r="F125" s="63">
        <f t="shared" si="41"/>
        <v>10.2513024</v>
      </c>
      <c r="G125" s="82">
        <v>2.92</v>
      </c>
      <c r="H125" s="84">
        <f t="shared" si="42"/>
        <v>7.2415999999999994E-2</v>
      </c>
      <c r="I125" s="79"/>
      <c r="J125" s="79"/>
    </row>
    <row r="126" spans="1:10" ht="16.899999999999999" customHeight="1">
      <c r="A126" s="16" t="s">
        <v>310</v>
      </c>
      <c r="B126" s="17" t="s">
        <v>56</v>
      </c>
      <c r="C126" s="16" t="s">
        <v>6</v>
      </c>
      <c r="D126" s="15">
        <v>0.4</v>
      </c>
      <c r="E126" s="14">
        <f t="shared" si="40"/>
        <v>1.2287520000000001</v>
      </c>
      <c r="F126" s="63">
        <f t="shared" si="41"/>
        <v>0.49150080000000007</v>
      </c>
      <c r="G126" s="82">
        <v>1.26</v>
      </c>
      <c r="H126" s="84">
        <f t="shared" si="42"/>
        <v>3.1247999999999998E-2</v>
      </c>
      <c r="I126" s="79"/>
      <c r="J126" s="79"/>
    </row>
    <row r="127" spans="1:10" ht="16.899999999999999" customHeight="1">
      <c r="A127" s="16" t="s">
        <v>311</v>
      </c>
      <c r="B127" s="17" t="s">
        <v>55</v>
      </c>
      <c r="C127" s="16" t="s">
        <v>45</v>
      </c>
      <c r="D127" s="15">
        <v>2</v>
      </c>
      <c r="E127" s="14">
        <f t="shared" si="40"/>
        <v>15.847</v>
      </c>
      <c r="F127" s="63">
        <f t="shared" si="41"/>
        <v>31.693999999999999</v>
      </c>
      <c r="G127" s="82">
        <v>16.25</v>
      </c>
      <c r="H127" s="84">
        <f t="shared" si="42"/>
        <v>0.40299999999999997</v>
      </c>
      <c r="I127" s="79"/>
      <c r="J127" s="79"/>
    </row>
    <row r="128" spans="1:10" ht="16.899999999999999" customHeight="1">
      <c r="A128" s="16" t="s">
        <v>312</v>
      </c>
      <c r="B128" s="17" t="s">
        <v>54</v>
      </c>
      <c r="C128" s="16" t="s">
        <v>45</v>
      </c>
      <c r="D128" s="15">
        <v>2</v>
      </c>
      <c r="E128" s="14">
        <f t="shared" si="40"/>
        <v>19.874575999999998</v>
      </c>
      <c r="F128" s="63">
        <f t="shared" si="41"/>
        <v>39.749151999999995</v>
      </c>
      <c r="G128" s="82">
        <v>20.38</v>
      </c>
      <c r="H128" s="84">
        <f t="shared" si="42"/>
        <v>0.50542399999999998</v>
      </c>
      <c r="I128" s="79"/>
      <c r="J128" s="79"/>
    </row>
    <row r="129" spans="1:10" ht="16.899999999999999" customHeight="1">
      <c r="A129" s="1"/>
      <c r="B129" s="1"/>
      <c r="C129" s="1"/>
      <c r="D129" s="1"/>
      <c r="E129" s="13" t="s">
        <v>44</v>
      </c>
      <c r="F129" s="64">
        <f>SUM(F121:F128)</f>
        <v>86.753792000000004</v>
      </c>
      <c r="G129" s="83"/>
      <c r="H129" s="85"/>
      <c r="I129" s="79"/>
      <c r="J129" s="79"/>
    </row>
    <row r="130" spans="1:10" ht="27.75" customHeight="1">
      <c r="A130" s="1"/>
      <c r="B130" s="1"/>
      <c r="C130" s="1"/>
      <c r="D130" s="1"/>
      <c r="E130" s="13" t="s">
        <v>228</v>
      </c>
      <c r="F130" s="65">
        <f>BDI!$D$21*F129</f>
        <v>25.000559169973513</v>
      </c>
      <c r="G130" s="83"/>
      <c r="H130" s="85"/>
      <c r="I130" s="79"/>
      <c r="J130" s="79"/>
    </row>
    <row r="131" spans="1:10" ht="21" customHeight="1">
      <c r="A131" s="1"/>
      <c r="B131" s="1"/>
      <c r="C131" s="1"/>
      <c r="D131" s="1"/>
      <c r="E131" s="13" t="s">
        <v>43</v>
      </c>
      <c r="F131" s="64">
        <f>F129+F130</f>
        <v>111.75435116997352</v>
      </c>
      <c r="G131" s="83"/>
      <c r="H131" s="85"/>
      <c r="I131" s="79"/>
      <c r="J131" s="79"/>
    </row>
    <row r="132" spans="1:10" ht="19.149999999999999" customHeight="1">
      <c r="A132" s="100">
        <v>8</v>
      </c>
      <c r="B132" s="101" t="s">
        <v>38</v>
      </c>
      <c r="C132" s="102"/>
      <c r="D132" s="102"/>
      <c r="E132" s="102"/>
      <c r="F132" s="102"/>
      <c r="G132" s="1"/>
      <c r="H132" s="85"/>
      <c r="I132" s="79"/>
    </row>
    <row r="133" spans="1:10" ht="18" customHeight="1">
      <c r="A133" s="18" t="s">
        <v>32</v>
      </c>
      <c r="B133" s="19" t="s">
        <v>39</v>
      </c>
      <c r="C133" s="18" t="s">
        <v>37</v>
      </c>
      <c r="D133" s="1"/>
      <c r="E133" s="1"/>
      <c r="F133" s="1"/>
      <c r="G133" s="1"/>
      <c r="H133" s="85"/>
      <c r="I133" s="79"/>
    </row>
    <row r="134" spans="1:10" ht="16.899999999999999" customHeight="1">
      <c r="A134" s="16" t="s">
        <v>67</v>
      </c>
      <c r="B134" s="17" t="s">
        <v>314</v>
      </c>
      <c r="C134" s="16" t="s">
        <v>21</v>
      </c>
      <c r="D134" s="15">
        <v>0.75</v>
      </c>
      <c r="E134" s="14">
        <f t="shared" ref="E134" si="43">G134-H134</f>
        <v>4.6419519999999999</v>
      </c>
      <c r="F134" s="63">
        <f t="shared" ref="F134" si="44">D134*E134</f>
        <v>3.4814639999999999</v>
      </c>
      <c r="G134" s="82">
        <v>4.76</v>
      </c>
      <c r="H134" s="84">
        <f>G134*$G$8</f>
        <v>0.11804799999999999</v>
      </c>
      <c r="I134" s="79"/>
    </row>
    <row r="135" spans="1:10" ht="16.899999999999999" customHeight="1">
      <c r="A135" s="16" t="s">
        <v>66</v>
      </c>
      <c r="B135" s="17" t="s">
        <v>315</v>
      </c>
      <c r="C135" s="16" t="s">
        <v>21</v>
      </c>
      <c r="D135" s="15">
        <v>0.75</v>
      </c>
      <c r="E135" s="14">
        <f t="shared" ref="E135:E141" si="45">G135-H135</f>
        <v>4.2226160000000004</v>
      </c>
      <c r="F135" s="63">
        <f t="shared" ref="F135:F141" si="46">D135*E135</f>
        <v>3.1669620000000003</v>
      </c>
      <c r="G135" s="82">
        <v>4.33</v>
      </c>
      <c r="H135" s="84">
        <f t="shared" ref="H135:H141" si="47">G135*$G$8</f>
        <v>0.10738399999999999</v>
      </c>
      <c r="I135" s="79"/>
    </row>
    <row r="136" spans="1:10" ht="16.899999999999999" customHeight="1">
      <c r="A136" s="16" t="s">
        <v>65</v>
      </c>
      <c r="B136" s="17" t="s">
        <v>316</v>
      </c>
      <c r="C136" s="16" t="s">
        <v>6</v>
      </c>
      <c r="D136" s="15">
        <v>9</v>
      </c>
      <c r="E136" s="14">
        <f t="shared" si="45"/>
        <v>8.7572960000000002</v>
      </c>
      <c r="F136" s="63">
        <f t="shared" si="46"/>
        <v>78.815663999999998</v>
      </c>
      <c r="G136" s="82">
        <v>8.98</v>
      </c>
      <c r="H136" s="84">
        <f t="shared" si="47"/>
        <v>0.22270400000000001</v>
      </c>
      <c r="I136" s="79"/>
    </row>
    <row r="137" spans="1:10" ht="16.899999999999999" customHeight="1">
      <c r="A137" s="16" t="s">
        <v>215</v>
      </c>
      <c r="B137" s="17" t="s">
        <v>317</v>
      </c>
      <c r="C137" s="16" t="s">
        <v>21</v>
      </c>
      <c r="D137" s="15">
        <v>1</v>
      </c>
      <c r="E137" s="14">
        <f t="shared" si="45"/>
        <v>0.91668799999999995</v>
      </c>
      <c r="F137" s="63">
        <f t="shared" si="46"/>
        <v>0.91668799999999995</v>
      </c>
      <c r="G137" s="82">
        <v>0.94</v>
      </c>
      <c r="H137" s="84">
        <f t="shared" si="47"/>
        <v>2.3311999999999999E-2</v>
      </c>
      <c r="I137" s="79"/>
    </row>
    <row r="138" spans="1:10" ht="16.899999999999999" customHeight="1">
      <c r="A138" s="16" t="s">
        <v>233</v>
      </c>
      <c r="B138" s="17" t="s">
        <v>318</v>
      </c>
      <c r="C138" s="16" t="s">
        <v>21</v>
      </c>
      <c r="D138" s="15">
        <v>2</v>
      </c>
      <c r="E138" s="14">
        <f t="shared" si="45"/>
        <v>2.7500640000000001</v>
      </c>
      <c r="F138" s="63">
        <f t="shared" si="46"/>
        <v>5.5001280000000001</v>
      </c>
      <c r="G138" s="82">
        <v>2.82</v>
      </c>
      <c r="H138" s="84">
        <f t="shared" si="47"/>
        <v>6.9935999999999998E-2</v>
      </c>
      <c r="I138" s="79"/>
    </row>
    <row r="139" spans="1:10" ht="16.899999999999999" customHeight="1">
      <c r="A139" s="16" t="s">
        <v>322</v>
      </c>
      <c r="B139" s="17" t="s">
        <v>319</v>
      </c>
      <c r="C139" s="16" t="s">
        <v>6</v>
      </c>
      <c r="D139" s="15">
        <v>3</v>
      </c>
      <c r="E139" s="14">
        <f t="shared" si="45"/>
        <v>36.365208000000003</v>
      </c>
      <c r="F139" s="63">
        <f t="shared" si="46"/>
        <v>109.09562400000002</v>
      </c>
      <c r="G139" s="82">
        <v>37.29</v>
      </c>
      <c r="H139" s="84">
        <f t="shared" si="47"/>
        <v>0.92479199999999995</v>
      </c>
      <c r="I139" s="79"/>
    </row>
    <row r="140" spans="1:10" ht="24">
      <c r="A140" s="16" t="s">
        <v>323</v>
      </c>
      <c r="B140" s="17" t="s">
        <v>320</v>
      </c>
      <c r="C140" s="16" t="s">
        <v>45</v>
      </c>
      <c r="D140" s="15">
        <v>8</v>
      </c>
      <c r="E140" s="14">
        <f t="shared" si="45"/>
        <v>15.26188</v>
      </c>
      <c r="F140" s="63">
        <f t="shared" si="46"/>
        <v>122.09504</v>
      </c>
      <c r="G140" s="82">
        <v>15.65</v>
      </c>
      <c r="H140" s="84">
        <f t="shared" si="47"/>
        <v>0.38812000000000002</v>
      </c>
      <c r="I140" s="79"/>
    </row>
    <row r="141" spans="1:10" ht="24">
      <c r="A141" s="16" t="s">
        <v>324</v>
      </c>
      <c r="B141" s="17" t="s">
        <v>321</v>
      </c>
      <c r="C141" s="16" t="s">
        <v>45</v>
      </c>
      <c r="D141" s="15">
        <v>6</v>
      </c>
      <c r="E141" s="14">
        <f t="shared" si="45"/>
        <v>19.240696</v>
      </c>
      <c r="F141" s="63">
        <f t="shared" si="46"/>
        <v>115.444176</v>
      </c>
      <c r="G141" s="82">
        <v>19.73</v>
      </c>
      <c r="H141" s="84">
        <f t="shared" si="47"/>
        <v>0.48930400000000002</v>
      </c>
      <c r="I141" s="79"/>
    </row>
    <row r="142" spans="1:10" ht="16.899999999999999" customHeight="1">
      <c r="A142" s="1"/>
      <c r="B142" s="1"/>
      <c r="C142" s="1"/>
      <c r="D142" s="1"/>
      <c r="E142" s="13" t="s">
        <v>44</v>
      </c>
      <c r="F142" s="64">
        <f>SUM(F134:F141)</f>
        <v>438.51574600000004</v>
      </c>
      <c r="G142" s="83"/>
      <c r="H142" s="85"/>
      <c r="I142" s="79"/>
    </row>
    <row r="143" spans="1:10" ht="27.75" customHeight="1">
      <c r="A143" s="1"/>
      <c r="B143" s="1"/>
      <c r="C143" s="1"/>
      <c r="D143" s="1"/>
      <c r="E143" s="13" t="s">
        <v>228</v>
      </c>
      <c r="F143" s="65">
        <f>BDI!$D$21*F142</f>
        <v>126.37071650813922</v>
      </c>
      <c r="G143" s="83"/>
      <c r="H143" s="85"/>
      <c r="I143" s="79"/>
    </row>
    <row r="144" spans="1:10" ht="27.75" customHeight="1">
      <c r="A144" s="1"/>
      <c r="B144" s="1"/>
      <c r="C144" s="1"/>
      <c r="D144" s="1"/>
      <c r="E144" s="13" t="s">
        <v>43</v>
      </c>
      <c r="F144" s="64">
        <f>F142+F143</f>
        <v>564.88646250813929</v>
      </c>
      <c r="G144" s="83"/>
      <c r="H144" s="85"/>
      <c r="I144" s="79"/>
    </row>
    <row r="145" spans="1:9" ht="18" customHeight="1">
      <c r="A145" s="18" t="s">
        <v>197</v>
      </c>
      <c r="B145" s="19" t="s">
        <v>52</v>
      </c>
      <c r="C145" s="18" t="s">
        <v>37</v>
      </c>
      <c r="D145" s="1"/>
      <c r="E145" s="1"/>
      <c r="F145" s="1"/>
      <c r="G145" s="1"/>
      <c r="H145" s="85"/>
      <c r="I145" s="79"/>
    </row>
    <row r="146" spans="1:9" ht="16.899999999999999" customHeight="1">
      <c r="A146" s="16" t="s">
        <v>216</v>
      </c>
      <c r="B146" s="88" t="s">
        <v>327</v>
      </c>
      <c r="C146" s="16" t="s">
        <v>21</v>
      </c>
      <c r="D146" s="15">
        <v>0.25</v>
      </c>
      <c r="E146" s="14">
        <f t="shared" ref="E146:E155" si="48">G146-H146</f>
        <v>14.988823999999999</v>
      </c>
      <c r="F146" s="63">
        <f t="shared" ref="F146:F155" si="49">D146*E146</f>
        <v>3.7472059999999998</v>
      </c>
      <c r="G146" s="82">
        <v>15.37</v>
      </c>
      <c r="H146" s="84">
        <f>G146*$G$8</f>
        <v>0.38117599999999996</v>
      </c>
      <c r="I146" s="79"/>
    </row>
    <row r="147" spans="1:9" ht="16.899999999999999" customHeight="1">
      <c r="A147" s="16" t="s">
        <v>217</v>
      </c>
      <c r="B147" s="88" t="s">
        <v>328</v>
      </c>
      <c r="C147" s="16" t="s">
        <v>21</v>
      </c>
      <c r="D147" s="15">
        <v>0.5</v>
      </c>
      <c r="E147" s="14">
        <f t="shared" si="48"/>
        <v>3.9007999999999998</v>
      </c>
      <c r="F147" s="63">
        <f t="shared" si="49"/>
        <v>1.9503999999999999</v>
      </c>
      <c r="G147" s="82">
        <v>4</v>
      </c>
      <c r="H147" s="84">
        <f t="shared" ref="H147:H155" si="50">G147*$G$8</f>
        <v>9.9199999999999997E-2</v>
      </c>
      <c r="I147" s="79"/>
    </row>
    <row r="148" spans="1:9" ht="16.899999999999999" customHeight="1">
      <c r="A148" s="16" t="s">
        <v>218</v>
      </c>
      <c r="B148" s="88" t="s">
        <v>329</v>
      </c>
      <c r="C148" s="16" t="s">
        <v>21</v>
      </c>
      <c r="D148" s="15">
        <v>0.5</v>
      </c>
      <c r="E148" s="14">
        <f t="shared" si="48"/>
        <v>21.766463999999999</v>
      </c>
      <c r="F148" s="63">
        <f t="shared" si="49"/>
        <v>10.883232</v>
      </c>
      <c r="G148" s="82">
        <v>22.32</v>
      </c>
      <c r="H148" s="84">
        <f t="shared" si="50"/>
        <v>0.55353600000000003</v>
      </c>
      <c r="I148" s="79"/>
    </row>
    <row r="149" spans="1:9" ht="16.899999999999999" customHeight="1">
      <c r="A149" s="16" t="s">
        <v>234</v>
      </c>
      <c r="B149" s="88" t="s">
        <v>330</v>
      </c>
      <c r="C149" s="16" t="s">
        <v>6</v>
      </c>
      <c r="D149" s="15">
        <v>4</v>
      </c>
      <c r="E149" s="14">
        <f t="shared" si="48"/>
        <v>7.9088719999999997</v>
      </c>
      <c r="F149" s="63">
        <f t="shared" si="49"/>
        <v>31.635487999999999</v>
      </c>
      <c r="G149" s="82">
        <v>8.11</v>
      </c>
      <c r="H149" s="84">
        <f t="shared" si="50"/>
        <v>0.20112799999999997</v>
      </c>
      <c r="I149" s="79"/>
    </row>
    <row r="150" spans="1:9" ht="16.899999999999999" customHeight="1">
      <c r="A150" s="16" t="s">
        <v>235</v>
      </c>
      <c r="B150" s="88" t="s">
        <v>331</v>
      </c>
      <c r="C150" s="16" t="s">
        <v>21</v>
      </c>
      <c r="D150" s="15">
        <v>0.25</v>
      </c>
      <c r="E150" s="14">
        <f t="shared" ref="E150:E152" si="51">G150-H150</f>
        <v>11.819424</v>
      </c>
      <c r="F150" s="63">
        <f t="shared" ref="F150:F152" si="52">D150*E150</f>
        <v>2.9548559999999999</v>
      </c>
      <c r="G150" s="82">
        <v>12.12</v>
      </c>
      <c r="H150" s="84">
        <f t="shared" si="50"/>
        <v>0.30057599999999995</v>
      </c>
      <c r="I150" s="79"/>
    </row>
    <row r="151" spans="1:9" ht="16.899999999999999" customHeight="1">
      <c r="A151" s="16" t="s">
        <v>325</v>
      </c>
      <c r="B151" s="88" t="s">
        <v>332</v>
      </c>
      <c r="C151" s="16" t="s">
        <v>21</v>
      </c>
      <c r="D151" s="15">
        <v>0.25</v>
      </c>
      <c r="E151" s="14">
        <f t="shared" si="51"/>
        <v>15.203367999999999</v>
      </c>
      <c r="F151" s="63">
        <f t="shared" si="52"/>
        <v>3.8008419999999998</v>
      </c>
      <c r="G151" s="82">
        <v>15.59</v>
      </c>
      <c r="H151" s="84">
        <f t="shared" si="50"/>
        <v>0.38663199999999998</v>
      </c>
      <c r="I151" s="79"/>
    </row>
    <row r="152" spans="1:9" ht="16.899999999999999" customHeight="1">
      <c r="A152" s="16" t="s">
        <v>326</v>
      </c>
      <c r="B152" s="88" t="s">
        <v>333</v>
      </c>
      <c r="C152" s="16" t="s">
        <v>6</v>
      </c>
      <c r="D152" s="15">
        <v>1.5</v>
      </c>
      <c r="E152" s="14">
        <f t="shared" si="51"/>
        <v>11.994960000000001</v>
      </c>
      <c r="F152" s="63">
        <f t="shared" si="52"/>
        <v>17.992440000000002</v>
      </c>
      <c r="G152" s="82">
        <v>12.3</v>
      </c>
      <c r="H152" s="84">
        <f t="shared" si="50"/>
        <v>0.30504000000000003</v>
      </c>
      <c r="I152" s="79"/>
    </row>
    <row r="153" spans="1:9" ht="16.899999999999999" customHeight="1">
      <c r="A153" s="16" t="s">
        <v>336</v>
      </c>
      <c r="B153" s="88" t="s">
        <v>334</v>
      </c>
      <c r="C153" s="16" t="s">
        <v>21</v>
      </c>
      <c r="D153" s="15">
        <v>0.25</v>
      </c>
      <c r="E153" s="14">
        <f t="shared" si="48"/>
        <v>11.117280000000001</v>
      </c>
      <c r="F153" s="63">
        <f t="shared" si="49"/>
        <v>2.7793200000000002</v>
      </c>
      <c r="G153" s="82">
        <v>11.4</v>
      </c>
      <c r="H153" s="84">
        <f t="shared" si="50"/>
        <v>0.28271999999999997</v>
      </c>
      <c r="I153" s="79"/>
    </row>
    <row r="154" spans="1:9" ht="16.899999999999999" customHeight="1">
      <c r="A154" s="16" t="s">
        <v>337</v>
      </c>
      <c r="B154" s="88" t="s">
        <v>335</v>
      </c>
      <c r="C154" s="16" t="s">
        <v>45</v>
      </c>
      <c r="D154" s="15">
        <v>8</v>
      </c>
      <c r="E154" s="14">
        <f t="shared" si="48"/>
        <v>15.26188</v>
      </c>
      <c r="F154" s="63">
        <f t="shared" si="49"/>
        <v>122.09504</v>
      </c>
      <c r="G154" s="82">
        <v>15.65</v>
      </c>
      <c r="H154" s="84">
        <f t="shared" si="50"/>
        <v>0.38812000000000002</v>
      </c>
      <c r="I154" s="79"/>
    </row>
    <row r="155" spans="1:9">
      <c r="A155" s="16" t="s">
        <v>338</v>
      </c>
      <c r="B155" s="88" t="s">
        <v>50</v>
      </c>
      <c r="C155" s="16" t="s">
        <v>45</v>
      </c>
      <c r="D155" s="15">
        <v>8</v>
      </c>
      <c r="E155" s="14">
        <f t="shared" si="48"/>
        <v>19.240696</v>
      </c>
      <c r="F155" s="63">
        <f t="shared" si="49"/>
        <v>153.925568</v>
      </c>
      <c r="G155" s="82">
        <v>19.73</v>
      </c>
      <c r="H155" s="84">
        <f t="shared" si="50"/>
        <v>0.48930400000000002</v>
      </c>
      <c r="I155" s="79"/>
    </row>
    <row r="156" spans="1:9" ht="16.899999999999999" customHeight="1">
      <c r="A156" s="1"/>
      <c r="B156" s="1"/>
      <c r="C156" s="1"/>
      <c r="D156" s="1"/>
      <c r="E156" s="13" t="s">
        <v>44</v>
      </c>
      <c r="F156" s="64">
        <f>SUM(F146:F155)</f>
        <v>351.76439199999999</v>
      </c>
      <c r="G156" s="83"/>
      <c r="H156" s="85"/>
      <c r="I156" s="79"/>
    </row>
    <row r="157" spans="1:9" ht="27.75" customHeight="1">
      <c r="A157" s="1"/>
      <c r="B157" s="1"/>
      <c r="C157" s="1"/>
      <c r="D157" s="1"/>
      <c r="E157" s="13" t="s">
        <v>228</v>
      </c>
      <c r="F157" s="65">
        <f>BDI!$D$21*F156</f>
        <v>101.37085991682943</v>
      </c>
      <c r="G157" s="83"/>
      <c r="H157" s="85"/>
      <c r="I157" s="79"/>
    </row>
    <row r="158" spans="1:9" ht="27.75" customHeight="1">
      <c r="A158" s="1"/>
      <c r="B158" s="1"/>
      <c r="C158" s="1"/>
      <c r="D158" s="1"/>
      <c r="E158" s="13" t="s">
        <v>43</v>
      </c>
      <c r="F158" s="64">
        <f>F156+F157</f>
        <v>453.13525191682942</v>
      </c>
      <c r="G158" s="83"/>
      <c r="H158" s="85"/>
      <c r="I158" s="79"/>
    </row>
    <row r="159" spans="1:9" ht="18" customHeight="1">
      <c r="A159" s="18" t="s">
        <v>230</v>
      </c>
      <c r="B159" s="19" t="s">
        <v>189</v>
      </c>
      <c r="C159" s="18" t="s">
        <v>21</v>
      </c>
      <c r="D159" s="1"/>
      <c r="E159" s="1"/>
      <c r="F159" s="1"/>
      <c r="G159" s="1"/>
      <c r="H159" s="85"/>
      <c r="I159" s="79"/>
    </row>
    <row r="160" spans="1:9" ht="16.899999999999999" customHeight="1">
      <c r="A160" s="16" t="s">
        <v>236</v>
      </c>
      <c r="B160" s="17" t="s">
        <v>186</v>
      </c>
      <c r="C160" s="16" t="s">
        <v>187</v>
      </c>
      <c r="D160" s="15">
        <v>0.01</v>
      </c>
      <c r="E160" s="14">
        <f t="shared" ref="E160:E164" si="53">G160-H160</f>
        <v>48.662480000000002</v>
      </c>
      <c r="F160" s="63">
        <f t="shared" ref="F160:F164" si="54">D160*E160</f>
        <v>0.48662480000000002</v>
      </c>
      <c r="G160" s="82">
        <v>49.9</v>
      </c>
      <c r="H160" s="84">
        <f>G160*$G$8</f>
        <v>1.23752</v>
      </c>
      <c r="I160" s="79"/>
    </row>
    <row r="161" spans="1:9" ht="16.899999999999999" customHeight="1">
      <c r="A161" s="16" t="s">
        <v>237</v>
      </c>
      <c r="B161" s="17" t="s">
        <v>190</v>
      </c>
      <c r="C161" s="16" t="s">
        <v>188</v>
      </c>
      <c r="D161" s="15">
        <v>0.18</v>
      </c>
      <c r="E161" s="14">
        <f t="shared" si="53"/>
        <v>8.7767999999999997</v>
      </c>
      <c r="F161" s="63">
        <f t="shared" si="54"/>
        <v>1.5798239999999999</v>
      </c>
      <c r="G161" s="82">
        <v>9</v>
      </c>
      <c r="H161" s="84">
        <f>G161*$G$8</f>
        <v>0.22319999999999998</v>
      </c>
      <c r="I161" s="79"/>
    </row>
    <row r="162" spans="1:9" ht="16.899999999999999" customHeight="1">
      <c r="A162" s="16" t="s">
        <v>238</v>
      </c>
      <c r="B162" s="17" t="s">
        <v>189</v>
      </c>
      <c r="C162" s="16" t="s">
        <v>6</v>
      </c>
      <c r="D162" s="15">
        <v>1.05</v>
      </c>
      <c r="E162" s="14">
        <f t="shared" si="53"/>
        <v>16.714928</v>
      </c>
      <c r="F162" s="63">
        <f t="shared" si="54"/>
        <v>17.550674400000002</v>
      </c>
      <c r="G162" s="82">
        <v>17.14</v>
      </c>
      <c r="H162" s="84">
        <f>G162*$G$8</f>
        <v>0.42507200000000001</v>
      </c>
      <c r="I162" s="79"/>
    </row>
    <row r="163" spans="1:9" ht="16.899999999999999" customHeight="1">
      <c r="A163" s="16" t="s">
        <v>239</v>
      </c>
      <c r="B163" s="17" t="s">
        <v>51</v>
      </c>
      <c r="C163" s="16" t="s">
        <v>45</v>
      </c>
      <c r="D163" s="15">
        <v>0.45</v>
      </c>
      <c r="E163" s="14">
        <f t="shared" si="53"/>
        <v>15.26188</v>
      </c>
      <c r="F163" s="63">
        <f t="shared" si="54"/>
        <v>6.8678460000000001</v>
      </c>
      <c r="G163" s="82">
        <v>15.65</v>
      </c>
      <c r="H163" s="84">
        <f>G163*$G$8</f>
        <v>0.38812000000000002</v>
      </c>
      <c r="I163" s="79"/>
    </row>
    <row r="164" spans="1:9" ht="24.75" customHeight="1">
      <c r="A164" s="16" t="s">
        <v>313</v>
      </c>
      <c r="B164" s="17" t="s">
        <v>50</v>
      </c>
      <c r="C164" s="16" t="s">
        <v>45</v>
      </c>
      <c r="D164" s="15">
        <v>0.45</v>
      </c>
      <c r="E164" s="14">
        <f t="shared" si="53"/>
        <v>19.240696</v>
      </c>
      <c r="F164" s="63">
        <f t="shared" si="54"/>
        <v>8.6583132000000003</v>
      </c>
      <c r="G164" s="82">
        <v>19.73</v>
      </c>
      <c r="H164" s="84">
        <f>G164*$G$8</f>
        <v>0.48930400000000002</v>
      </c>
      <c r="I164" s="79"/>
    </row>
    <row r="165" spans="1:9" ht="16.899999999999999" customHeight="1">
      <c r="A165" s="1"/>
      <c r="B165" s="1"/>
      <c r="C165" s="1"/>
      <c r="D165" s="1"/>
      <c r="E165" s="13" t="s">
        <v>44</v>
      </c>
      <c r="F165" s="64">
        <f>SUM(F160:F164)</f>
        <v>35.143282400000004</v>
      </c>
      <c r="G165" s="83"/>
      <c r="H165" s="85"/>
      <c r="I165" s="79"/>
    </row>
    <row r="166" spans="1:9" ht="27.75" customHeight="1">
      <c r="A166" s="1"/>
      <c r="B166" s="1"/>
      <c r="C166" s="1"/>
      <c r="D166" s="1"/>
      <c r="E166" s="13" t="s">
        <v>228</v>
      </c>
      <c r="F166" s="65">
        <f>BDI!$D$21*F165</f>
        <v>10.127530921856291</v>
      </c>
      <c r="G166" s="83"/>
      <c r="H166" s="85"/>
      <c r="I166" s="79"/>
    </row>
    <row r="167" spans="1:9" ht="27.75" customHeight="1">
      <c r="A167" s="1"/>
      <c r="B167" s="1"/>
      <c r="C167" s="1"/>
      <c r="D167" s="1"/>
      <c r="E167" s="13" t="s">
        <v>43</v>
      </c>
      <c r="F167" s="64">
        <f>F165+F166</f>
        <v>45.270813321856295</v>
      </c>
      <c r="G167" s="83"/>
      <c r="H167" s="85"/>
      <c r="I167" s="79"/>
    </row>
    <row r="168" spans="1:9" ht="27.75" customHeight="1">
      <c r="A168" s="1"/>
      <c r="B168" s="1"/>
      <c r="C168" s="1"/>
      <c r="D168" s="1"/>
      <c r="E168" s="13"/>
      <c r="F168" s="64"/>
    </row>
    <row r="169" spans="1:9" ht="23.25" customHeight="1">
      <c r="A169" s="1"/>
      <c r="B169" s="1"/>
      <c r="C169" s="1"/>
      <c r="D169" s="155" t="s">
        <v>346</v>
      </c>
      <c r="E169" s="155"/>
      <c r="F169" s="155"/>
    </row>
    <row r="170" spans="1:9" ht="59.45" customHeight="1">
      <c r="A170" s="1"/>
      <c r="B170" s="5"/>
      <c r="C170" s="1"/>
      <c r="D170" s="1"/>
      <c r="E170" s="5"/>
      <c r="F170" s="5"/>
    </row>
  </sheetData>
  <mergeCells count="9">
    <mergeCell ref="D169:F169"/>
    <mergeCell ref="A1:F1"/>
    <mergeCell ref="A2:F2"/>
    <mergeCell ref="A3:F3"/>
    <mergeCell ref="A5:F5"/>
    <mergeCell ref="A6:F6"/>
    <mergeCell ref="A4:F4"/>
    <mergeCell ref="A8:F8"/>
    <mergeCell ref="A7:E7"/>
  </mergeCells>
  <phoneticPr fontId="32" type="noConversion"/>
  <pageMargins left="0.91145833333333337" right="0.47244094488188981" top="1.0075757575757576" bottom="0.62992125984251968" header="0" footer="0"/>
  <pageSetup paperSize="9" scale="70" orientation="portrait" r:id="rId1"/>
  <headerFooter>
    <oddHeader>&amp;C&amp;G</oddHeader>
    <oddFooter>&amp;C&amp;G</oddFooter>
  </headerFooter>
  <rowBreaks count="3" manualBreakCount="3">
    <brk id="50" max="5" man="1"/>
    <brk id="92" max="5" man="1"/>
    <brk id="131" max="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view="pageBreakPreview" zoomScale="80" zoomScaleNormal="100" zoomScaleSheetLayoutView="80" zoomScalePageLayoutView="75" workbookViewId="0">
      <selection activeCell="D14" sqref="D14:D16"/>
    </sheetView>
  </sheetViews>
  <sheetFormatPr defaultColWidth="8.796875" defaultRowHeight="15"/>
  <cols>
    <col min="1" max="1" width="3" style="20" customWidth="1"/>
    <col min="2" max="2" width="5" style="20" customWidth="1"/>
    <col min="3" max="3" width="31.19921875" style="20" customWidth="1"/>
    <col min="4" max="4" width="8.19921875" style="20" customWidth="1"/>
    <col min="5" max="5" width="6.3984375" style="20" customWidth="1"/>
    <col min="6" max="6" width="5.5" style="20" customWidth="1"/>
    <col min="7" max="7" width="6.296875" style="20" customWidth="1"/>
    <col min="8" max="8" width="8.19921875" style="20" customWidth="1"/>
    <col min="9" max="9" width="7.19921875" style="20" customWidth="1"/>
    <col min="10" max="10" width="6.19921875" style="20" customWidth="1"/>
    <col min="11" max="11" width="13.5" style="20" customWidth="1"/>
    <col min="12" max="16384" width="8.796875" style="20"/>
  </cols>
  <sheetData>
    <row r="1" spans="2:11" s="92" customFormat="1" ht="20.25" customHeight="1">
      <c r="B1" s="213" t="s">
        <v>240</v>
      </c>
      <c r="C1" s="213"/>
      <c r="D1" s="213"/>
      <c r="E1" s="213"/>
      <c r="F1" s="213"/>
      <c r="G1" s="213"/>
    </row>
    <row r="2" spans="2:11" s="92" customFormat="1" ht="23.25" customHeight="1">
      <c r="B2" s="132" t="s">
        <v>241</v>
      </c>
      <c r="C2" s="132"/>
      <c r="D2" s="132"/>
      <c r="E2" s="132"/>
      <c r="F2" s="132"/>
      <c r="G2" s="132"/>
    </row>
    <row r="3" spans="2:11" s="92" customFormat="1" ht="21" customHeight="1">
      <c r="B3" s="132" t="s">
        <v>242</v>
      </c>
      <c r="C3" s="132"/>
      <c r="D3" s="132"/>
      <c r="E3" s="132"/>
      <c r="F3" s="132"/>
      <c r="G3" s="132"/>
    </row>
    <row r="4" spans="2:11" s="92" customFormat="1" ht="47.25" customHeight="1">
      <c r="B4" s="133" t="s">
        <v>345</v>
      </c>
      <c r="C4" s="133"/>
      <c r="D4" s="133"/>
      <c r="E4" s="133"/>
      <c r="F4" s="133"/>
      <c r="G4" s="133"/>
      <c r="H4" s="133"/>
      <c r="I4" s="133"/>
      <c r="J4" s="133"/>
      <c r="K4" s="133"/>
    </row>
    <row r="5" spans="2:11" s="92" customFormat="1" ht="19.899999999999999" customHeight="1">
      <c r="B5" s="134" t="s">
        <v>347</v>
      </c>
      <c r="C5" s="132"/>
      <c r="D5" s="132"/>
      <c r="E5" s="132"/>
      <c r="F5" s="132"/>
      <c r="G5" s="132"/>
    </row>
    <row r="6" spans="2:11" s="92" customFormat="1" ht="24" customHeight="1">
      <c r="B6" s="133" t="s">
        <v>343</v>
      </c>
      <c r="C6" s="132"/>
      <c r="D6" s="132"/>
      <c r="E6" s="132"/>
      <c r="F6" s="132"/>
      <c r="G6" s="132"/>
    </row>
    <row r="7" spans="2:11" s="92" customFormat="1" ht="28.5" customHeight="1" thickBot="1">
      <c r="B7" s="133" t="s">
        <v>344</v>
      </c>
      <c r="C7" s="132"/>
      <c r="D7" s="132"/>
      <c r="E7" s="132"/>
      <c r="F7" s="132"/>
      <c r="G7" s="94"/>
    </row>
    <row r="8" spans="2:11" ht="24" customHeight="1" thickBot="1">
      <c r="B8" s="214" t="s">
        <v>340</v>
      </c>
      <c r="C8" s="215"/>
      <c r="D8" s="215"/>
      <c r="E8" s="215"/>
      <c r="F8" s="215"/>
      <c r="G8" s="215"/>
      <c r="H8" s="215"/>
      <c r="I8" s="215"/>
      <c r="J8" s="215"/>
      <c r="K8" s="216"/>
    </row>
    <row r="9" spans="2:11" ht="15.75" customHeight="1">
      <c r="B9" s="200" t="s">
        <v>41</v>
      </c>
      <c r="C9" s="200" t="s">
        <v>111</v>
      </c>
      <c r="D9" s="200" t="s">
        <v>110</v>
      </c>
      <c r="E9" s="202">
        <v>1</v>
      </c>
      <c r="F9" s="203"/>
      <c r="G9" s="202">
        <v>2</v>
      </c>
      <c r="H9" s="203"/>
      <c r="I9" s="202">
        <v>3</v>
      </c>
      <c r="J9" s="203"/>
      <c r="K9" s="200" t="s">
        <v>109</v>
      </c>
    </row>
    <row r="10" spans="2:11" ht="15.75" thickBot="1">
      <c r="B10" s="201"/>
      <c r="C10" s="201"/>
      <c r="D10" s="201"/>
      <c r="E10" s="204"/>
      <c r="F10" s="205"/>
      <c r="G10" s="204"/>
      <c r="H10" s="205"/>
      <c r="I10" s="204"/>
      <c r="J10" s="205"/>
      <c r="K10" s="201"/>
    </row>
    <row r="11" spans="2:11">
      <c r="B11" s="179">
        <v>1</v>
      </c>
      <c r="C11" s="189" t="str">
        <f>ORÇAMENTO!B11</f>
        <v>SERVIÇOS PRELIMINARES</v>
      </c>
      <c r="D11" s="192">
        <f>K11/$K$35</f>
        <v>1.5415140607771653E-2</v>
      </c>
      <c r="E11" s="217">
        <v>1</v>
      </c>
      <c r="F11" s="218"/>
      <c r="G11" s="206"/>
      <c r="H11" s="206"/>
      <c r="I11" s="206"/>
      <c r="J11" s="219"/>
      <c r="K11" s="171">
        <f>ORÇAMENTO!F11</f>
        <v>3541.97</v>
      </c>
    </row>
    <row r="12" spans="2:11">
      <c r="B12" s="180"/>
      <c r="C12" s="190"/>
      <c r="D12" s="193"/>
      <c r="E12" s="188"/>
      <c r="F12" s="175"/>
      <c r="G12" s="168"/>
      <c r="H12" s="168"/>
      <c r="I12" s="168"/>
      <c r="J12" s="163"/>
      <c r="K12" s="172"/>
    </row>
    <row r="13" spans="2:11" ht="15.75" thickBot="1">
      <c r="B13" s="181"/>
      <c r="C13" s="191"/>
      <c r="D13" s="194"/>
      <c r="E13" s="159">
        <f>E11*$K11</f>
        <v>3541.97</v>
      </c>
      <c r="F13" s="160"/>
      <c r="G13" s="161"/>
      <c r="H13" s="161"/>
      <c r="I13" s="161"/>
      <c r="J13" s="207"/>
      <c r="K13" s="173"/>
    </row>
    <row r="14" spans="2:11">
      <c r="B14" s="179">
        <v>2</v>
      </c>
      <c r="C14" s="189" t="str">
        <f>ORÇAMENTO!B13</f>
        <v>DEMOLIÇÕES E RETIRADAS</v>
      </c>
      <c r="D14" s="192">
        <f>K14/$K$35</f>
        <v>4.2473380694744772E-3</v>
      </c>
      <c r="E14" s="186">
        <v>1</v>
      </c>
      <c r="F14" s="187"/>
      <c r="G14" s="167"/>
      <c r="H14" s="167"/>
      <c r="I14" s="167"/>
      <c r="J14" s="174"/>
      <c r="K14" s="171">
        <f>ORÇAMENTO!F13</f>
        <v>975.92000000000007</v>
      </c>
    </row>
    <row r="15" spans="2:11">
      <c r="B15" s="180"/>
      <c r="C15" s="190"/>
      <c r="D15" s="193"/>
      <c r="E15" s="188"/>
      <c r="F15" s="175"/>
      <c r="G15" s="168"/>
      <c r="H15" s="168"/>
      <c r="I15" s="168"/>
      <c r="J15" s="163"/>
      <c r="K15" s="172"/>
    </row>
    <row r="16" spans="2:11" ht="15.75" thickBot="1">
      <c r="B16" s="181"/>
      <c r="C16" s="191"/>
      <c r="D16" s="194"/>
      <c r="E16" s="159">
        <f>E14*$K14</f>
        <v>975.92000000000007</v>
      </c>
      <c r="F16" s="160"/>
      <c r="G16" s="160"/>
      <c r="H16" s="160"/>
      <c r="I16" s="160"/>
      <c r="J16" s="169"/>
      <c r="K16" s="173"/>
    </row>
    <row r="17" spans="2:11">
      <c r="B17" s="179">
        <v>3</v>
      </c>
      <c r="C17" s="189" t="str">
        <f>ORÇAMENTO!B16</f>
        <v>IMPERMEABILIZAÇÕES /TRATAMENTOS</v>
      </c>
      <c r="D17" s="192">
        <f>K17/$K$35</f>
        <v>5.1016104432151585E-2</v>
      </c>
      <c r="E17" s="186">
        <v>1</v>
      </c>
      <c r="F17" s="187"/>
      <c r="G17" s="167"/>
      <c r="H17" s="167"/>
      <c r="I17" s="167"/>
      <c r="J17" s="174"/>
      <c r="K17" s="171">
        <f>ORÇAMENTO!F16</f>
        <v>11722.08</v>
      </c>
    </row>
    <row r="18" spans="2:11">
      <c r="B18" s="180"/>
      <c r="C18" s="190"/>
      <c r="D18" s="193"/>
      <c r="E18" s="188"/>
      <c r="F18" s="176"/>
      <c r="G18" s="168"/>
      <c r="H18" s="168"/>
      <c r="I18" s="168"/>
      <c r="J18" s="163"/>
      <c r="K18" s="172"/>
    </row>
    <row r="19" spans="2:11" ht="15.75" thickBot="1">
      <c r="B19" s="181"/>
      <c r="C19" s="191"/>
      <c r="D19" s="194"/>
      <c r="E19" s="159">
        <f>E17*$K17</f>
        <v>11722.08</v>
      </c>
      <c r="F19" s="160"/>
      <c r="G19" s="161"/>
      <c r="H19" s="161"/>
      <c r="I19" s="160"/>
      <c r="J19" s="169"/>
      <c r="K19" s="173"/>
    </row>
    <row r="20" spans="2:11">
      <c r="B20" s="179">
        <v>4</v>
      </c>
      <c r="C20" s="195" t="str">
        <f>ORÇAMENTO!B18</f>
        <v>COBERTURA</v>
      </c>
      <c r="D20" s="192">
        <f>K20/$K$35</f>
        <v>0.58856528086628424</v>
      </c>
      <c r="E20" s="186">
        <v>0.3</v>
      </c>
      <c r="F20" s="187"/>
      <c r="G20" s="167">
        <v>0.3</v>
      </c>
      <c r="H20" s="167"/>
      <c r="I20" s="167">
        <v>0.4</v>
      </c>
      <c r="J20" s="174"/>
      <c r="K20" s="171">
        <f>ORÇAMENTO!F18</f>
        <v>135235.91</v>
      </c>
    </row>
    <row r="21" spans="2:11">
      <c r="B21" s="180"/>
      <c r="C21" s="196"/>
      <c r="D21" s="193"/>
      <c r="E21" s="188"/>
      <c r="F21" s="176"/>
      <c r="G21" s="175"/>
      <c r="H21" s="175"/>
      <c r="I21" s="177"/>
      <c r="J21" s="176"/>
      <c r="K21" s="172"/>
    </row>
    <row r="22" spans="2:11" ht="15.75" thickBot="1">
      <c r="B22" s="181"/>
      <c r="C22" s="197"/>
      <c r="D22" s="194"/>
      <c r="E22" s="159">
        <f>E20*$K20</f>
        <v>40570.773000000001</v>
      </c>
      <c r="F22" s="169"/>
      <c r="G22" s="160">
        <f t="shared" ref="G22" si="0">G20*$K20</f>
        <v>40570.773000000001</v>
      </c>
      <c r="H22" s="160"/>
      <c r="I22" s="178">
        <f t="shared" ref="I22" si="1">I20*$K20</f>
        <v>54094.364000000001</v>
      </c>
      <c r="J22" s="160"/>
      <c r="K22" s="173"/>
    </row>
    <row r="23" spans="2:11">
      <c r="B23" s="179">
        <v>5</v>
      </c>
      <c r="C23" s="189" t="str">
        <f>ORÇAMENTO!B22</f>
        <v>ESQUADRIAS</v>
      </c>
      <c r="D23" s="192">
        <f>K23/$K$35</f>
        <v>0.11295224421236427</v>
      </c>
      <c r="E23" s="165"/>
      <c r="F23" s="166"/>
      <c r="G23" s="167">
        <v>1</v>
      </c>
      <c r="H23" s="167"/>
      <c r="I23" s="167"/>
      <c r="J23" s="174"/>
      <c r="K23" s="171">
        <f>ORÇAMENTO!F22</f>
        <v>25953.279999999999</v>
      </c>
    </row>
    <row r="24" spans="2:11">
      <c r="B24" s="180"/>
      <c r="C24" s="190"/>
      <c r="D24" s="193"/>
      <c r="E24" s="162"/>
      <c r="F24" s="163"/>
      <c r="G24" s="175"/>
      <c r="H24" s="175"/>
      <c r="I24" s="168"/>
      <c r="J24" s="163"/>
      <c r="K24" s="172"/>
    </row>
    <row r="25" spans="2:11" ht="15.75" thickBot="1">
      <c r="B25" s="181"/>
      <c r="C25" s="191"/>
      <c r="D25" s="194"/>
      <c r="E25" s="164"/>
      <c r="F25" s="161"/>
      <c r="G25" s="160">
        <f>G23*$K23</f>
        <v>25953.279999999999</v>
      </c>
      <c r="H25" s="160"/>
      <c r="I25" s="160"/>
      <c r="J25" s="169"/>
      <c r="K25" s="173"/>
    </row>
    <row r="26" spans="2:11">
      <c r="B26" s="179">
        <v>6</v>
      </c>
      <c r="C26" s="189" t="str">
        <f>ORÇAMENTO!B25</f>
        <v>PINTURA</v>
      </c>
      <c r="D26" s="192">
        <f>K26/$K$35</f>
        <v>0.16460998428225526</v>
      </c>
      <c r="E26" s="165"/>
      <c r="F26" s="166"/>
      <c r="G26" s="167">
        <v>1</v>
      </c>
      <c r="H26" s="167"/>
      <c r="I26" s="167"/>
      <c r="J26" s="174"/>
      <c r="K26" s="171">
        <f>ORÇAMENTO!F25</f>
        <v>37822.79</v>
      </c>
    </row>
    <row r="27" spans="2:11">
      <c r="B27" s="180"/>
      <c r="C27" s="190"/>
      <c r="D27" s="193"/>
      <c r="E27" s="162"/>
      <c r="F27" s="163"/>
      <c r="G27" s="175"/>
      <c r="H27" s="175"/>
      <c r="I27" s="168"/>
      <c r="J27" s="163"/>
      <c r="K27" s="172"/>
    </row>
    <row r="28" spans="2:11" ht="15.75" thickBot="1">
      <c r="B28" s="181"/>
      <c r="C28" s="191"/>
      <c r="D28" s="194"/>
      <c r="E28" s="164"/>
      <c r="F28" s="161"/>
      <c r="G28" s="160">
        <f>G26*$K26</f>
        <v>37822.79</v>
      </c>
      <c r="H28" s="160"/>
      <c r="I28" s="160"/>
      <c r="J28" s="169"/>
      <c r="K28" s="173"/>
    </row>
    <row r="29" spans="2:11">
      <c r="B29" s="179">
        <v>7</v>
      </c>
      <c r="C29" s="189" t="str">
        <f>ORÇAMENTO!B28</f>
        <v>INSTALAÇÕES ELÉTRICAS</v>
      </c>
      <c r="D29" s="192">
        <f>K29/$K$35</f>
        <v>3.0909185469170215E-2</v>
      </c>
      <c r="E29" s="159"/>
      <c r="F29" s="160"/>
      <c r="G29" s="167"/>
      <c r="H29" s="167"/>
      <c r="I29" s="167">
        <v>1</v>
      </c>
      <c r="J29" s="174"/>
      <c r="K29" s="171">
        <f>ORÇAMENTO!F28</f>
        <v>7102.07</v>
      </c>
    </row>
    <row r="30" spans="2:11">
      <c r="B30" s="180"/>
      <c r="C30" s="190"/>
      <c r="D30" s="193"/>
      <c r="E30" s="159"/>
      <c r="F30" s="160"/>
      <c r="G30" s="168"/>
      <c r="H30" s="168"/>
      <c r="I30" s="175"/>
      <c r="J30" s="176"/>
      <c r="K30" s="172"/>
    </row>
    <row r="31" spans="2:11" ht="15.75" thickBot="1">
      <c r="B31" s="181"/>
      <c r="C31" s="191"/>
      <c r="D31" s="194"/>
      <c r="E31" s="159"/>
      <c r="F31" s="160"/>
      <c r="G31" s="161"/>
      <c r="H31" s="161"/>
      <c r="I31" s="160">
        <f>I29*$K29</f>
        <v>7102.07</v>
      </c>
      <c r="J31" s="169"/>
      <c r="K31" s="173"/>
    </row>
    <row r="32" spans="2:11">
      <c r="B32" s="179">
        <v>8</v>
      </c>
      <c r="C32" s="189" t="str">
        <f>ORÇAMENTO!B31</f>
        <v>INSTALAÇÕES HIDROSSANITÁRIAS E APARELHOS</v>
      </c>
      <c r="D32" s="192">
        <f>K32/$K$35</f>
        <v>3.2284722060528223E-2</v>
      </c>
      <c r="E32" s="159"/>
      <c r="F32" s="160"/>
      <c r="G32" s="167"/>
      <c r="H32" s="167"/>
      <c r="I32" s="167">
        <v>1</v>
      </c>
      <c r="J32" s="174"/>
      <c r="K32" s="171">
        <f>ORÇAMENTO!F31</f>
        <v>7418.13</v>
      </c>
    </row>
    <row r="33" spans="2:11">
      <c r="B33" s="180"/>
      <c r="C33" s="190"/>
      <c r="D33" s="193"/>
      <c r="E33" s="159"/>
      <c r="F33" s="160"/>
      <c r="G33" s="168"/>
      <c r="H33" s="168"/>
      <c r="I33" s="175"/>
      <c r="J33" s="176"/>
      <c r="K33" s="172"/>
    </row>
    <row r="34" spans="2:11" ht="15.75" thickBot="1">
      <c r="B34" s="181"/>
      <c r="C34" s="191"/>
      <c r="D34" s="194"/>
      <c r="E34" s="159"/>
      <c r="F34" s="160"/>
      <c r="G34" s="161"/>
      <c r="H34" s="161"/>
      <c r="I34" s="160">
        <f>I32*$K32</f>
        <v>7418.13</v>
      </c>
      <c r="J34" s="169"/>
      <c r="K34" s="173"/>
    </row>
    <row r="35" spans="2:11" ht="15.75" thickBot="1">
      <c r="B35" s="182" t="s">
        <v>219</v>
      </c>
      <c r="C35" s="183"/>
      <c r="D35" s="183"/>
      <c r="E35" s="209">
        <f>E13+E16+E19+E22+E25+E28+E31+E34</f>
        <v>56810.743000000002</v>
      </c>
      <c r="F35" s="170"/>
      <c r="G35" s="170">
        <f>G13+G16+G19+G22+G25+G28+G31+G34</f>
        <v>104346.84299999999</v>
      </c>
      <c r="H35" s="170"/>
      <c r="I35" s="170">
        <f>I13+I16+I19+I22+I25+I28+I31+I34</f>
        <v>68614.563999999998</v>
      </c>
      <c r="J35" s="170"/>
      <c r="K35" s="210">
        <f>SUM(K11:K34)</f>
        <v>229772.15000000002</v>
      </c>
    </row>
    <row r="36" spans="2:11" ht="15.75" thickBot="1">
      <c r="B36" s="182" t="s">
        <v>104</v>
      </c>
      <c r="C36" s="183"/>
      <c r="D36" s="183"/>
      <c r="E36" s="222">
        <f>E35/K35</f>
        <v>0.24724816736928298</v>
      </c>
      <c r="F36" s="198"/>
      <c r="G36" s="198">
        <f>G35/K35</f>
        <v>0.45413181275450476</v>
      </c>
      <c r="H36" s="198"/>
      <c r="I36" s="198">
        <f>I35/K35</f>
        <v>0.29862001987621212</v>
      </c>
      <c r="J36" s="199"/>
      <c r="K36" s="211"/>
    </row>
    <row r="37" spans="2:11" ht="15.75" thickBot="1">
      <c r="B37" s="182" t="s">
        <v>220</v>
      </c>
      <c r="C37" s="183"/>
      <c r="D37" s="183"/>
      <c r="E37" s="159">
        <f>E35</f>
        <v>56810.743000000002</v>
      </c>
      <c r="F37" s="160"/>
      <c r="G37" s="220">
        <f>E37+G35</f>
        <v>161157.58600000001</v>
      </c>
      <c r="H37" s="220"/>
      <c r="I37" s="220">
        <f>G37+I35</f>
        <v>229772.15000000002</v>
      </c>
      <c r="J37" s="221"/>
      <c r="K37" s="211"/>
    </row>
    <row r="38" spans="2:11" ht="15.75" thickBot="1">
      <c r="B38" s="182" t="s">
        <v>103</v>
      </c>
      <c r="C38" s="183"/>
      <c r="D38" s="183"/>
      <c r="E38" s="184">
        <f>E36</f>
        <v>0.24724816736928298</v>
      </c>
      <c r="F38" s="185"/>
      <c r="G38" s="185">
        <f>E38+G36</f>
        <v>0.70137998012378777</v>
      </c>
      <c r="H38" s="185"/>
      <c r="I38" s="185">
        <f>G38+I36</f>
        <v>0.99999999999999989</v>
      </c>
      <c r="J38" s="208"/>
      <c r="K38" s="212"/>
    </row>
    <row r="40" spans="2:11" ht="15" customHeight="1">
      <c r="D40" s="21"/>
      <c r="F40" s="155" t="s">
        <v>346</v>
      </c>
      <c r="G40" s="155"/>
      <c r="H40" s="155"/>
      <c r="I40" s="155"/>
      <c r="J40" s="155"/>
      <c r="K40" s="155"/>
    </row>
  </sheetData>
  <mergeCells count="137">
    <mergeCell ref="F40:K40"/>
    <mergeCell ref="B1:G1"/>
    <mergeCell ref="B2:G2"/>
    <mergeCell ref="B3:G3"/>
    <mergeCell ref="B5:G5"/>
    <mergeCell ref="B6:G6"/>
    <mergeCell ref="B7:F7"/>
    <mergeCell ref="B4:K4"/>
    <mergeCell ref="B8:K8"/>
    <mergeCell ref="B11:B13"/>
    <mergeCell ref="C11:C13"/>
    <mergeCell ref="D11:D13"/>
    <mergeCell ref="E11:F11"/>
    <mergeCell ref="I11:J11"/>
    <mergeCell ref="K11:K13"/>
    <mergeCell ref="I12:J12"/>
    <mergeCell ref="G13:H13"/>
    <mergeCell ref="E12:F12"/>
    <mergeCell ref="E13:F13"/>
    <mergeCell ref="G37:H37"/>
    <mergeCell ref="I37:J37"/>
    <mergeCell ref="B36:D36"/>
    <mergeCell ref="E36:F36"/>
    <mergeCell ref="G36:H36"/>
    <mergeCell ref="I36:J36"/>
    <mergeCell ref="G38:H38"/>
    <mergeCell ref="K9:K10"/>
    <mergeCell ref="B9:B10"/>
    <mergeCell ref="C9:C10"/>
    <mergeCell ref="D9:D10"/>
    <mergeCell ref="D20:D22"/>
    <mergeCell ref="D17:D19"/>
    <mergeCell ref="E20:F20"/>
    <mergeCell ref="E21:F21"/>
    <mergeCell ref="E22:F22"/>
    <mergeCell ref="G21:H21"/>
    <mergeCell ref="G22:H22"/>
    <mergeCell ref="E9:F10"/>
    <mergeCell ref="G9:H10"/>
    <mergeCell ref="I9:J10"/>
    <mergeCell ref="G11:H11"/>
    <mergeCell ref="G12:H12"/>
    <mergeCell ref="I13:J13"/>
    <mergeCell ref="I38:J38"/>
    <mergeCell ref="B35:D35"/>
    <mergeCell ref="E35:F35"/>
    <mergeCell ref="G35:H35"/>
    <mergeCell ref="K35:K38"/>
    <mergeCell ref="D26:D28"/>
    <mergeCell ref="D29:D31"/>
    <mergeCell ref="D32:D34"/>
    <mergeCell ref="I34:J34"/>
    <mergeCell ref="E25:F25"/>
    <mergeCell ref="E26:F26"/>
    <mergeCell ref="C23:C25"/>
    <mergeCell ref="C26:C28"/>
    <mergeCell ref="C29:C31"/>
    <mergeCell ref="C32:C34"/>
    <mergeCell ref="I29:J29"/>
    <mergeCell ref="I30:J30"/>
    <mergeCell ref="G23:H23"/>
    <mergeCell ref="G24:H24"/>
    <mergeCell ref="G25:H25"/>
    <mergeCell ref="G26:H26"/>
    <mergeCell ref="G27:H27"/>
    <mergeCell ref="G28:H28"/>
    <mergeCell ref="G29:H29"/>
    <mergeCell ref="I23:J23"/>
    <mergeCell ref="I24:J24"/>
    <mergeCell ref="I25:J25"/>
    <mergeCell ref="I26:J26"/>
    <mergeCell ref="G30:H30"/>
    <mergeCell ref="B32:B34"/>
    <mergeCell ref="B23:B25"/>
    <mergeCell ref="B26:B28"/>
    <mergeCell ref="B38:D38"/>
    <mergeCell ref="E38:F38"/>
    <mergeCell ref="B37:D37"/>
    <mergeCell ref="E37:F37"/>
    <mergeCell ref="E14:F14"/>
    <mergeCell ref="E15:F15"/>
    <mergeCell ref="E16:F16"/>
    <mergeCell ref="E17:F17"/>
    <mergeCell ref="E18:F18"/>
    <mergeCell ref="E19:F19"/>
    <mergeCell ref="B14:B16"/>
    <mergeCell ref="C14:C16"/>
    <mergeCell ref="D14:D16"/>
    <mergeCell ref="B29:B31"/>
    <mergeCell ref="B17:B19"/>
    <mergeCell ref="C17:C19"/>
    <mergeCell ref="B20:B22"/>
    <mergeCell ref="C20:C22"/>
    <mergeCell ref="E32:F32"/>
    <mergeCell ref="E33:F33"/>
    <mergeCell ref="D23:D25"/>
    <mergeCell ref="I18:J18"/>
    <mergeCell ref="I19:J19"/>
    <mergeCell ref="E31:F31"/>
    <mergeCell ref="E24:F24"/>
    <mergeCell ref="I35:J35"/>
    <mergeCell ref="I27:J27"/>
    <mergeCell ref="K14:K16"/>
    <mergeCell ref="K17:K19"/>
    <mergeCell ref="I14:J14"/>
    <mergeCell ref="I15:J15"/>
    <mergeCell ref="I16:J16"/>
    <mergeCell ref="I17:J17"/>
    <mergeCell ref="K23:K25"/>
    <mergeCell ref="K26:K28"/>
    <mergeCell ref="I32:J32"/>
    <mergeCell ref="I33:J33"/>
    <mergeCell ref="K29:K31"/>
    <mergeCell ref="K32:K34"/>
    <mergeCell ref="I31:J31"/>
    <mergeCell ref="K20:K22"/>
    <mergeCell ref="I21:J21"/>
    <mergeCell ref="I22:J22"/>
    <mergeCell ref="I20:J20"/>
    <mergeCell ref="I28:J28"/>
    <mergeCell ref="E34:F34"/>
    <mergeCell ref="G31:H31"/>
    <mergeCell ref="E27:F27"/>
    <mergeCell ref="E28:F28"/>
    <mergeCell ref="E29:F29"/>
    <mergeCell ref="E30:F30"/>
    <mergeCell ref="E23:F23"/>
    <mergeCell ref="G14:H14"/>
    <mergeCell ref="G15:H15"/>
    <mergeCell ref="G16:H16"/>
    <mergeCell ref="G17:H17"/>
    <mergeCell ref="G18:H18"/>
    <mergeCell ref="G19:H19"/>
    <mergeCell ref="G32:H32"/>
    <mergeCell ref="G33:H33"/>
    <mergeCell ref="G34:H34"/>
    <mergeCell ref="G20:H20"/>
  </mergeCells>
  <pageMargins left="0.48583333333333334" right="0.39370078740157483" top="1.3383333333333334" bottom="0.9055118110236221" header="0" footer="0"/>
  <pageSetup paperSize="9" scale="66" orientation="portrait" r:id="rId1"/>
  <headerFooter>
    <oddHeader>&amp;C&amp;G</oddHeader>
    <oddFooter>&amp;C&amp;G</oddFooter>
  </headerFooter>
  <colBreaks count="1" manualBreakCount="1">
    <brk id="16022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view="pageBreakPreview" zoomScale="85" zoomScaleNormal="100" zoomScaleSheetLayoutView="85" workbookViewId="0">
      <selection activeCell="B10" sqref="B10:E10"/>
    </sheetView>
  </sheetViews>
  <sheetFormatPr defaultColWidth="6.3984375" defaultRowHeight="14.25"/>
  <cols>
    <col min="1" max="1" width="3.69921875" style="22" customWidth="1"/>
    <col min="2" max="2" width="6.3984375" style="23"/>
    <col min="3" max="3" width="34" style="22" bestFit="1" customWidth="1"/>
    <col min="4" max="4" width="16.8984375" style="22" customWidth="1"/>
    <col min="5" max="5" width="18.5" style="22" customWidth="1"/>
    <col min="6" max="16384" width="6.3984375" style="22"/>
  </cols>
  <sheetData>
    <row r="1" spans="2:11" s="92" customFormat="1" ht="20.25" customHeight="1">
      <c r="B1" s="213" t="s">
        <v>240</v>
      </c>
      <c r="C1" s="213"/>
      <c r="D1" s="213"/>
      <c r="E1" s="213"/>
      <c r="F1" s="213"/>
      <c r="G1" s="213"/>
    </row>
    <row r="2" spans="2:11" s="92" customFormat="1" ht="23.25" customHeight="1">
      <c r="B2" s="132" t="s">
        <v>241</v>
      </c>
      <c r="C2" s="132"/>
      <c r="D2" s="132"/>
      <c r="E2" s="132"/>
      <c r="F2" s="132"/>
      <c r="G2" s="132"/>
    </row>
    <row r="3" spans="2:11" s="92" customFormat="1" ht="21" customHeight="1">
      <c r="B3" s="132" t="s">
        <v>242</v>
      </c>
      <c r="C3" s="132"/>
      <c r="D3" s="132"/>
      <c r="E3" s="132"/>
      <c r="F3" s="132"/>
      <c r="G3" s="132"/>
    </row>
    <row r="4" spans="2:11" s="92" customFormat="1" ht="47.25" customHeight="1">
      <c r="B4" s="133" t="s">
        <v>345</v>
      </c>
      <c r="C4" s="133"/>
      <c r="D4" s="133"/>
      <c r="E4" s="133"/>
      <c r="F4" s="122"/>
      <c r="G4" s="122"/>
      <c r="H4" s="122"/>
      <c r="I4" s="122"/>
      <c r="J4" s="122"/>
      <c r="K4" s="122"/>
    </row>
    <row r="5" spans="2:11" s="92" customFormat="1" ht="19.899999999999999" customHeight="1">
      <c r="B5" s="134" t="s">
        <v>347</v>
      </c>
      <c r="C5" s="132"/>
      <c r="D5" s="132"/>
      <c r="E5" s="132"/>
      <c r="F5" s="132"/>
      <c r="G5" s="132"/>
    </row>
    <row r="6" spans="2:11" s="92" customFormat="1" ht="24" customHeight="1">
      <c r="B6" s="133" t="s">
        <v>343</v>
      </c>
      <c r="C6" s="132"/>
      <c r="D6" s="132"/>
      <c r="E6" s="132"/>
      <c r="F6" s="132"/>
      <c r="G6" s="132"/>
    </row>
    <row r="7" spans="2:11" s="92" customFormat="1" ht="28.5" customHeight="1" thickBot="1">
      <c r="B7" s="133" t="s">
        <v>344</v>
      </c>
      <c r="C7" s="132"/>
      <c r="D7" s="132"/>
      <c r="E7" s="132"/>
      <c r="F7" s="132"/>
      <c r="G7" s="94"/>
    </row>
    <row r="8" spans="2:11" ht="27.75" customHeight="1" thickBot="1">
      <c r="B8" s="223" t="s">
        <v>341</v>
      </c>
      <c r="C8" s="224"/>
      <c r="D8" s="224"/>
      <c r="E8" s="225"/>
      <c r="F8" s="58"/>
    </row>
    <row r="9" spans="2:11" ht="23.25" customHeight="1" thickBot="1">
      <c r="B9" s="103" t="s">
        <v>176</v>
      </c>
      <c r="C9" s="104" t="s">
        <v>111</v>
      </c>
      <c r="D9" s="105" t="s">
        <v>175</v>
      </c>
      <c r="E9" s="106" t="s">
        <v>174</v>
      </c>
    </row>
    <row r="10" spans="2:11" ht="15.75" thickBot="1">
      <c r="B10" s="228" t="s">
        <v>173</v>
      </c>
      <c r="C10" s="229"/>
      <c r="D10" s="229"/>
      <c r="E10" s="230"/>
    </row>
    <row r="11" spans="2:11" ht="15.95" customHeight="1">
      <c r="B11" s="57" t="s">
        <v>172</v>
      </c>
      <c r="C11" s="56" t="s">
        <v>171</v>
      </c>
      <c r="D11" s="55">
        <v>0</v>
      </c>
      <c r="E11" s="54">
        <v>0</v>
      </c>
    </row>
    <row r="12" spans="2:11" ht="15.95" customHeight="1">
      <c r="B12" s="53" t="s">
        <v>170</v>
      </c>
      <c r="C12" s="41" t="s">
        <v>169</v>
      </c>
      <c r="D12" s="52">
        <v>1.4999999999999999E-2</v>
      </c>
      <c r="E12" s="46">
        <v>1.4999999999999999E-2</v>
      </c>
    </row>
    <row r="13" spans="2:11" ht="15.95" customHeight="1">
      <c r="B13" s="53" t="s">
        <v>168</v>
      </c>
      <c r="C13" s="41" t="s">
        <v>167</v>
      </c>
      <c r="D13" s="52">
        <v>0.01</v>
      </c>
      <c r="E13" s="46">
        <v>0.01</v>
      </c>
    </row>
    <row r="14" spans="2:11" ht="15.95" customHeight="1">
      <c r="B14" s="53" t="s">
        <v>166</v>
      </c>
      <c r="C14" s="41" t="s">
        <v>165</v>
      </c>
      <c r="D14" s="52">
        <v>2E-3</v>
      </c>
      <c r="E14" s="46">
        <v>2E-3</v>
      </c>
    </row>
    <row r="15" spans="2:11" ht="15.95" customHeight="1">
      <c r="B15" s="53" t="s">
        <v>164</v>
      </c>
      <c r="C15" s="41" t="s">
        <v>163</v>
      </c>
      <c r="D15" s="52">
        <v>6.0000000000000001E-3</v>
      </c>
      <c r="E15" s="46">
        <v>6.0000000000000001E-3</v>
      </c>
    </row>
    <row r="16" spans="2:11" ht="15.95" customHeight="1">
      <c r="B16" s="53" t="s">
        <v>162</v>
      </c>
      <c r="C16" s="41" t="s">
        <v>161</v>
      </c>
      <c r="D16" s="52">
        <v>2.5000000000000001E-2</v>
      </c>
      <c r="E16" s="46">
        <v>2.5000000000000001E-2</v>
      </c>
    </row>
    <row r="17" spans="2:5" ht="15.95" customHeight="1">
      <c r="B17" s="53" t="s">
        <v>160</v>
      </c>
      <c r="C17" s="41" t="s">
        <v>159</v>
      </c>
      <c r="D17" s="52">
        <v>0.03</v>
      </c>
      <c r="E17" s="46">
        <v>0.03</v>
      </c>
    </row>
    <row r="18" spans="2:5" ht="15.95" customHeight="1">
      <c r="B18" s="53" t="s">
        <v>158</v>
      </c>
      <c r="C18" s="41" t="s">
        <v>157</v>
      </c>
      <c r="D18" s="52">
        <v>0.08</v>
      </c>
      <c r="E18" s="46">
        <v>0.08</v>
      </c>
    </row>
    <row r="19" spans="2:5" ht="15.95" customHeight="1">
      <c r="B19" s="53" t="s">
        <v>156</v>
      </c>
      <c r="C19" s="41" t="s">
        <v>155</v>
      </c>
      <c r="D19" s="52">
        <v>0</v>
      </c>
      <c r="E19" s="46">
        <v>0</v>
      </c>
    </row>
    <row r="20" spans="2:5" ht="15.95" customHeight="1">
      <c r="B20" s="45" t="s">
        <v>154</v>
      </c>
      <c r="C20" s="51" t="s">
        <v>109</v>
      </c>
      <c r="D20" s="43">
        <f>SUM(D11:D19)</f>
        <v>0.16799999999999998</v>
      </c>
      <c r="E20" s="42">
        <f>SUM(E11:E19)</f>
        <v>0.16799999999999998</v>
      </c>
    </row>
    <row r="21" spans="2:5" ht="18.75" customHeight="1">
      <c r="B21" s="231" t="s">
        <v>153</v>
      </c>
      <c r="C21" s="232"/>
      <c r="D21" s="232"/>
      <c r="E21" s="233"/>
    </row>
    <row r="22" spans="2:5" ht="15.95" customHeight="1">
      <c r="B22" s="49" t="s">
        <v>152</v>
      </c>
      <c r="C22" s="41" t="s">
        <v>151</v>
      </c>
      <c r="D22" s="50">
        <v>0.18140000000000001</v>
      </c>
      <c r="E22" s="30" t="s">
        <v>138</v>
      </c>
    </row>
    <row r="23" spans="2:5" ht="15.95" customHeight="1">
      <c r="B23" s="48" t="s">
        <v>150</v>
      </c>
      <c r="C23" s="41" t="s">
        <v>149</v>
      </c>
      <c r="D23" s="47">
        <v>4.1599999999999998E-2</v>
      </c>
      <c r="E23" s="46" t="s">
        <v>138</v>
      </c>
    </row>
    <row r="24" spans="2:5" ht="15.95" customHeight="1">
      <c r="B24" s="49" t="s">
        <v>148</v>
      </c>
      <c r="C24" s="41" t="s">
        <v>147</v>
      </c>
      <c r="D24" s="47">
        <v>9.2999999999999992E-3</v>
      </c>
      <c r="E24" s="46">
        <v>7.0000000000000001E-3</v>
      </c>
    </row>
    <row r="25" spans="2:5" ht="15.95" customHeight="1">
      <c r="B25" s="48" t="s">
        <v>146</v>
      </c>
      <c r="C25" s="41" t="s">
        <v>145</v>
      </c>
      <c r="D25" s="47">
        <v>0.111</v>
      </c>
      <c r="E25" s="46">
        <v>8.3299999999999999E-2</v>
      </c>
    </row>
    <row r="26" spans="2:5" ht="15.95" customHeight="1">
      <c r="B26" s="49" t="s">
        <v>144</v>
      </c>
      <c r="C26" s="41" t="s">
        <v>143</v>
      </c>
      <c r="D26" s="47">
        <v>6.9999999999999999E-4</v>
      </c>
      <c r="E26" s="46">
        <v>5.0000000000000001E-4</v>
      </c>
    </row>
    <row r="27" spans="2:5" ht="15.95" customHeight="1">
      <c r="B27" s="48" t="s">
        <v>142</v>
      </c>
      <c r="C27" s="41" t="s">
        <v>141</v>
      </c>
      <c r="D27" s="47">
        <v>7.4000000000000003E-3</v>
      </c>
      <c r="E27" s="46">
        <v>5.5999999999999999E-3</v>
      </c>
    </row>
    <row r="28" spans="2:5" ht="15.95" customHeight="1">
      <c r="B28" s="49" t="s">
        <v>140</v>
      </c>
      <c r="C28" s="41" t="s">
        <v>139</v>
      </c>
      <c r="D28" s="47">
        <v>2.8299999999999999E-2</v>
      </c>
      <c r="E28" s="46" t="s">
        <v>138</v>
      </c>
    </row>
    <row r="29" spans="2:5" ht="15.95" customHeight="1">
      <c r="B29" s="48" t="s">
        <v>137</v>
      </c>
      <c r="C29" s="41" t="s">
        <v>136</v>
      </c>
      <c r="D29" s="47">
        <v>1.1000000000000001E-3</v>
      </c>
      <c r="E29" s="46">
        <v>8.0000000000000004E-4</v>
      </c>
    </row>
    <row r="30" spans="2:5" ht="15.95" customHeight="1">
      <c r="B30" s="49" t="s">
        <v>135</v>
      </c>
      <c r="C30" s="41" t="s">
        <v>134</v>
      </c>
      <c r="D30" s="47">
        <v>0.1086</v>
      </c>
      <c r="E30" s="46">
        <v>8.1500000000000003E-2</v>
      </c>
    </row>
    <row r="31" spans="2:5" ht="15.95" customHeight="1">
      <c r="B31" s="48" t="s">
        <v>133</v>
      </c>
      <c r="C31" s="41" t="s">
        <v>132</v>
      </c>
      <c r="D31" s="47">
        <v>2.9999999999999997E-4</v>
      </c>
      <c r="E31" s="46">
        <v>2.0000000000000001E-4</v>
      </c>
    </row>
    <row r="32" spans="2:5" ht="15">
      <c r="B32" s="45" t="s">
        <v>131</v>
      </c>
      <c r="C32" s="44" t="s">
        <v>109</v>
      </c>
      <c r="D32" s="43">
        <f>SUM(D22:D31)</f>
        <v>0.48969999999999997</v>
      </c>
      <c r="E32" s="42">
        <f>SUM(E22:E31)</f>
        <v>0.1789</v>
      </c>
    </row>
    <row r="33" spans="2:7" ht="16.5" customHeight="1">
      <c r="B33" s="231" t="s">
        <v>130</v>
      </c>
      <c r="C33" s="234"/>
      <c r="D33" s="232"/>
      <c r="E33" s="233"/>
    </row>
    <row r="34" spans="2:7" ht="15.95" customHeight="1">
      <c r="B34" s="34" t="s">
        <v>129</v>
      </c>
      <c r="C34" s="41" t="s">
        <v>128</v>
      </c>
      <c r="D34" s="40">
        <v>7.1400000000000005E-2</v>
      </c>
      <c r="E34" s="39">
        <v>5.3600000000000002E-2</v>
      </c>
    </row>
    <row r="35" spans="2:7" ht="15.95" customHeight="1">
      <c r="B35" s="34" t="s">
        <v>127</v>
      </c>
      <c r="C35" s="41" t="s">
        <v>126</v>
      </c>
      <c r="D35" s="40">
        <v>1.6999999999999999E-3</v>
      </c>
      <c r="E35" s="39">
        <v>1.2999999999999999E-3</v>
      </c>
    </row>
    <row r="36" spans="2:7" ht="15.95" customHeight="1">
      <c r="B36" s="34" t="s">
        <v>125</v>
      </c>
      <c r="C36" s="41" t="s">
        <v>124</v>
      </c>
      <c r="D36" s="40">
        <v>3.2000000000000001E-2</v>
      </c>
      <c r="E36" s="39">
        <v>2.41E-2</v>
      </c>
    </row>
    <row r="37" spans="2:7" ht="15.95" customHeight="1">
      <c r="B37" s="34" t="s">
        <v>123</v>
      </c>
      <c r="C37" s="41" t="s">
        <v>122</v>
      </c>
      <c r="D37" s="40">
        <v>5.3100000000000001E-2</v>
      </c>
      <c r="E37" s="39">
        <v>3.9899999999999998E-2</v>
      </c>
    </row>
    <row r="38" spans="2:7" ht="15.95" customHeight="1">
      <c r="B38" s="34" t="s">
        <v>121</v>
      </c>
      <c r="C38" s="41" t="s">
        <v>120</v>
      </c>
      <c r="D38" s="40">
        <v>6.0000000000000001E-3</v>
      </c>
      <c r="E38" s="39">
        <v>4.4999999999999997E-3</v>
      </c>
    </row>
    <row r="39" spans="2:7" ht="15">
      <c r="B39" s="38" t="s">
        <v>119</v>
      </c>
      <c r="C39" s="37" t="s">
        <v>109</v>
      </c>
      <c r="D39" s="36">
        <f>SUM(D34:D38)</f>
        <v>0.16420000000000001</v>
      </c>
      <c r="E39" s="35">
        <f>SUM(E34:E38)</f>
        <v>0.12340000000000001</v>
      </c>
    </row>
    <row r="40" spans="2:7" ht="18.75" customHeight="1">
      <c r="B40" s="235" t="s">
        <v>118</v>
      </c>
      <c r="C40" s="236"/>
      <c r="D40" s="237"/>
      <c r="E40" s="238"/>
    </row>
    <row r="41" spans="2:7" ht="28.5">
      <c r="B41" s="34" t="s">
        <v>117</v>
      </c>
      <c r="C41" s="32" t="s">
        <v>116</v>
      </c>
      <c r="D41" s="31">
        <v>8.2299999999999998E-2</v>
      </c>
      <c r="E41" s="30">
        <v>3.0099999999999998E-2</v>
      </c>
    </row>
    <row r="42" spans="2:7" ht="42.75">
      <c r="B42" s="33" t="s">
        <v>115</v>
      </c>
      <c r="C42" s="32" t="s">
        <v>114</v>
      </c>
      <c r="D42" s="31">
        <v>6.0000000000000001E-3</v>
      </c>
      <c r="E42" s="30">
        <v>4.4999999999999997E-3</v>
      </c>
    </row>
    <row r="43" spans="2:7" ht="15">
      <c r="B43" s="29" t="s">
        <v>113</v>
      </c>
      <c r="C43" s="28" t="s">
        <v>109</v>
      </c>
      <c r="D43" s="27">
        <f>SUM(D41:D42)</f>
        <v>8.8300000000000003E-2</v>
      </c>
      <c r="E43" s="26">
        <f>SUM(E41:E42)</f>
        <v>3.4599999999999999E-2</v>
      </c>
    </row>
    <row r="44" spans="2:7" ht="15.75" thickBot="1">
      <c r="B44" s="226" t="s">
        <v>112</v>
      </c>
      <c r="C44" s="227"/>
      <c r="D44" s="107">
        <f>D20+D32+D39+D43</f>
        <v>0.91020000000000001</v>
      </c>
      <c r="E44" s="108">
        <f>E20+E32+E39+E43</f>
        <v>0.50490000000000002</v>
      </c>
    </row>
    <row r="45" spans="2:7">
      <c r="B45" s="25"/>
      <c r="C45" s="24"/>
      <c r="D45" s="24"/>
      <c r="E45" s="24"/>
    </row>
    <row r="46" spans="2:7" ht="33" customHeight="1">
      <c r="B46" s="155" t="s">
        <v>346</v>
      </c>
      <c r="C46" s="155"/>
      <c r="D46" s="155"/>
      <c r="E46" s="155"/>
      <c r="F46" s="123"/>
      <c r="G46" s="123"/>
    </row>
  </sheetData>
  <mergeCells count="14">
    <mergeCell ref="B6:G6"/>
    <mergeCell ref="B8:E8"/>
    <mergeCell ref="B44:C44"/>
    <mergeCell ref="B46:E46"/>
    <mergeCell ref="B10:E10"/>
    <mergeCell ref="B21:E21"/>
    <mergeCell ref="B33:E33"/>
    <mergeCell ref="B40:E40"/>
    <mergeCell ref="B7:F7"/>
    <mergeCell ref="B1:G1"/>
    <mergeCell ref="B2:G2"/>
    <mergeCell ref="B3:G3"/>
    <mergeCell ref="B5:G5"/>
    <mergeCell ref="B4:E4"/>
  </mergeCells>
  <pageMargins left="1.0236220472440944" right="0.51181102362204722" top="1.3385826771653544" bottom="0.78740157480314965" header="0.31496062992125984" footer="0.31496062992125984"/>
  <pageSetup paperSize="9" scale="70" orientation="portrait" r:id="rId1"/>
  <headerFooter>
    <oddHeader>&amp;C&amp;G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view="pageBreakPreview" zoomScale="85" zoomScaleNormal="100" zoomScaleSheetLayoutView="85" workbookViewId="0">
      <selection activeCell="C13" sqref="C13"/>
    </sheetView>
  </sheetViews>
  <sheetFormatPr defaultColWidth="6.3984375" defaultRowHeight="15.75"/>
  <cols>
    <col min="1" max="1" width="4.3984375" style="59" customWidth="1"/>
    <col min="2" max="2" width="6.3984375" style="59"/>
    <col min="3" max="3" width="45.19921875" style="59" customWidth="1"/>
    <col min="4" max="4" width="10.296875" style="59" customWidth="1"/>
    <col min="5" max="16384" width="6.3984375" style="59"/>
  </cols>
  <sheetData>
    <row r="1" spans="2:11" s="127" customFormat="1" ht="20.25" customHeight="1">
      <c r="B1" s="239" t="s">
        <v>240</v>
      </c>
      <c r="C1" s="239"/>
      <c r="D1" s="239"/>
      <c r="E1" s="239"/>
      <c r="F1" s="239"/>
      <c r="G1" s="239"/>
    </row>
    <row r="2" spans="2:11" s="127" customFormat="1" ht="23.25" customHeight="1">
      <c r="B2" s="240" t="s">
        <v>241</v>
      </c>
      <c r="C2" s="240"/>
      <c r="D2" s="240"/>
      <c r="E2" s="240"/>
      <c r="F2" s="240"/>
      <c r="G2" s="240"/>
    </row>
    <row r="3" spans="2:11" s="127" customFormat="1" ht="21" customHeight="1">
      <c r="B3" s="240" t="s">
        <v>242</v>
      </c>
      <c r="C3" s="240"/>
      <c r="D3" s="240"/>
      <c r="E3" s="240"/>
      <c r="F3" s="240"/>
      <c r="G3" s="240"/>
    </row>
    <row r="4" spans="2:11" s="127" customFormat="1" ht="73.5" customHeight="1">
      <c r="B4" s="240" t="s">
        <v>345</v>
      </c>
      <c r="C4" s="240"/>
      <c r="D4" s="240"/>
      <c r="E4" s="125"/>
      <c r="F4" s="125"/>
      <c r="G4" s="125"/>
      <c r="H4" s="125"/>
      <c r="I4" s="125"/>
      <c r="J4" s="125"/>
      <c r="K4" s="125"/>
    </row>
    <row r="5" spans="2:11" s="127" customFormat="1" ht="24.75" customHeight="1">
      <c r="B5" s="240" t="s">
        <v>347</v>
      </c>
      <c r="C5" s="240"/>
      <c r="D5" s="240"/>
      <c r="E5" s="240"/>
      <c r="F5" s="240"/>
      <c r="G5" s="240"/>
    </row>
    <row r="6" spans="2:11" s="127" customFormat="1" ht="24" customHeight="1">
      <c r="B6" s="240" t="s">
        <v>343</v>
      </c>
      <c r="C6" s="240"/>
      <c r="D6" s="240"/>
      <c r="E6" s="240"/>
      <c r="F6" s="240"/>
      <c r="G6" s="240"/>
    </row>
    <row r="7" spans="2:11" s="127" customFormat="1" ht="28.5" customHeight="1" thickBot="1">
      <c r="B7" s="240" t="s">
        <v>344</v>
      </c>
      <c r="C7" s="240"/>
      <c r="D7" s="240"/>
      <c r="E7" s="240"/>
      <c r="F7" s="240"/>
      <c r="G7" s="126"/>
    </row>
    <row r="8" spans="2:11" ht="19.5" customHeight="1" thickBot="1">
      <c r="B8" s="241" t="s">
        <v>342</v>
      </c>
      <c r="C8" s="242"/>
      <c r="D8" s="243"/>
    </row>
    <row r="9" spans="2:11" ht="18" customHeight="1">
      <c r="B9" s="109" t="s">
        <v>108</v>
      </c>
      <c r="C9" s="118" t="s">
        <v>185</v>
      </c>
      <c r="D9" s="111">
        <f>SUM(D10:D13)</f>
        <v>5.3600000000000002E-2</v>
      </c>
    </row>
    <row r="10" spans="2:11">
      <c r="B10" s="116" t="s">
        <v>1</v>
      </c>
      <c r="C10" s="128" t="s">
        <v>243</v>
      </c>
      <c r="D10" s="62">
        <v>0.03</v>
      </c>
    </row>
    <row r="11" spans="2:11">
      <c r="B11" s="116" t="s">
        <v>184</v>
      </c>
      <c r="C11" s="128" t="s">
        <v>244</v>
      </c>
      <c r="D11" s="62">
        <v>5.8999999999999999E-3</v>
      </c>
    </row>
    <row r="12" spans="2:11">
      <c r="B12" s="116" t="s">
        <v>183</v>
      </c>
      <c r="C12" s="128" t="s">
        <v>245</v>
      </c>
      <c r="D12" s="62">
        <v>8.0000000000000002E-3</v>
      </c>
    </row>
    <row r="13" spans="2:11">
      <c r="B13" s="116" t="s">
        <v>182</v>
      </c>
      <c r="C13" s="128" t="s">
        <v>246</v>
      </c>
      <c r="D13" s="62">
        <v>9.7000000000000003E-3</v>
      </c>
    </row>
    <row r="14" spans="2:11">
      <c r="B14" s="117" t="s">
        <v>107</v>
      </c>
      <c r="C14" s="129" t="s">
        <v>181</v>
      </c>
      <c r="D14" s="110">
        <f>SUM(D15:D18)</f>
        <v>0.13139999999999999</v>
      </c>
    </row>
    <row r="15" spans="2:11">
      <c r="B15" s="116" t="s">
        <v>4</v>
      </c>
      <c r="C15" s="128" t="s">
        <v>247</v>
      </c>
      <c r="D15" s="61">
        <v>6.4999999999999997E-3</v>
      </c>
    </row>
    <row r="16" spans="2:11">
      <c r="B16" s="116" t="s">
        <v>5</v>
      </c>
      <c r="C16" s="128" t="s">
        <v>248</v>
      </c>
      <c r="D16" s="62">
        <v>0.03</v>
      </c>
    </row>
    <row r="17" spans="2:4">
      <c r="B17" s="116" t="s">
        <v>7</v>
      </c>
      <c r="C17" s="128" t="s">
        <v>180</v>
      </c>
      <c r="D17" s="62">
        <v>0.05</v>
      </c>
    </row>
    <row r="18" spans="2:4">
      <c r="B18" s="116" t="s">
        <v>8</v>
      </c>
      <c r="C18" s="128" t="s">
        <v>179</v>
      </c>
      <c r="D18" s="121">
        <v>4.4900000000000002E-2</v>
      </c>
    </row>
    <row r="19" spans="2:4">
      <c r="B19" s="117" t="s">
        <v>106</v>
      </c>
      <c r="C19" s="129" t="s">
        <v>178</v>
      </c>
      <c r="D19" s="110">
        <f>D20</f>
        <v>6.1559999999999997E-2</v>
      </c>
    </row>
    <row r="20" spans="2:4" ht="16.5" thickBot="1">
      <c r="B20" s="116" t="s">
        <v>10</v>
      </c>
      <c r="C20" s="128" t="s">
        <v>178</v>
      </c>
      <c r="D20" s="61">
        <v>6.1559999999999997E-2</v>
      </c>
    </row>
    <row r="21" spans="2:4" ht="16.5" thickBot="1">
      <c r="B21" s="112" t="s">
        <v>105</v>
      </c>
      <c r="C21" s="113" t="s">
        <v>177</v>
      </c>
      <c r="D21" s="120">
        <f>(((1+D10+D11+D12)*(1+D13)*(1+D19))/(1-D14))-1</f>
        <v>0.28817828700759862</v>
      </c>
    </row>
    <row r="22" spans="2:4" ht="21" customHeight="1"/>
    <row r="23" spans="2:4" ht="42.75" customHeight="1">
      <c r="B23" s="244" t="s">
        <v>256</v>
      </c>
      <c r="C23" s="244"/>
      <c r="D23" s="244"/>
    </row>
    <row r="25" spans="2:4" ht="21" customHeight="1"/>
    <row r="26" spans="2:4" ht="18" customHeight="1"/>
    <row r="27" spans="2:4">
      <c r="B27" s="130" t="s">
        <v>249</v>
      </c>
    </row>
    <row r="28" spans="2:4">
      <c r="B28" s="130" t="s">
        <v>250</v>
      </c>
    </row>
    <row r="29" spans="2:4">
      <c r="B29" s="130" t="s">
        <v>251</v>
      </c>
    </row>
    <row r="30" spans="2:4">
      <c r="B30" s="130" t="s">
        <v>252</v>
      </c>
    </row>
    <row r="31" spans="2:4">
      <c r="B31" s="130" t="s">
        <v>253</v>
      </c>
    </row>
    <row r="32" spans="2:4">
      <c r="B32" s="130" t="s">
        <v>254</v>
      </c>
    </row>
    <row r="33" spans="2:8">
      <c r="B33" s="130" t="s">
        <v>255</v>
      </c>
    </row>
    <row r="34" spans="2:8">
      <c r="B34" s="60"/>
    </row>
    <row r="35" spans="2:8">
      <c r="B35" s="60"/>
    </row>
    <row r="36" spans="2:8">
      <c r="C36" s="245" t="s">
        <v>346</v>
      </c>
      <c r="D36" s="245"/>
      <c r="E36" s="131"/>
      <c r="F36" s="131"/>
      <c r="G36" s="131"/>
      <c r="H36" s="131"/>
    </row>
  </sheetData>
  <mergeCells count="10">
    <mergeCell ref="B8:D8"/>
    <mergeCell ref="B23:D23"/>
    <mergeCell ref="C36:D36"/>
    <mergeCell ref="B6:G6"/>
    <mergeCell ref="B7:F7"/>
    <mergeCell ref="B1:G1"/>
    <mergeCell ref="B2:G2"/>
    <mergeCell ref="B3:G3"/>
    <mergeCell ref="B5:G5"/>
    <mergeCell ref="B4:D4"/>
  </mergeCells>
  <pageMargins left="0.86937500000000001" right="0.511811024" top="1.2593749999999999" bottom="1.105" header="0.31496062000000002" footer="0.31496062000000002"/>
  <pageSetup paperSize="9" scale="78" orientation="portrait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ORÇAMENTO</vt:lpstr>
      <vt:lpstr>CPU</vt:lpstr>
      <vt:lpstr>CRONOGRAMA</vt:lpstr>
      <vt:lpstr>ENCARGO SOCIAL</vt:lpstr>
      <vt:lpstr>BDI</vt:lpstr>
      <vt:lpstr>BDI!Area_de_impressao</vt:lpstr>
      <vt:lpstr>CPU!Area_de_impressao</vt:lpstr>
      <vt:lpstr>'ENCARGO SOCIAL'!Area_de_impressao</vt:lpstr>
      <vt:lpstr>ORÇAMENTO!Area_de_impressao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Wesley Lima da Cruz</dc:creator>
  <cp:lastModifiedBy>Diretoria</cp:lastModifiedBy>
  <cp:lastPrinted>2021-12-16T14:55:18Z</cp:lastPrinted>
  <dcterms:created xsi:type="dcterms:W3CDTF">2021-12-07T15:00:51Z</dcterms:created>
  <dcterms:modified xsi:type="dcterms:W3CDTF">2022-01-11T21:15:44Z</dcterms:modified>
</cp:coreProperties>
</file>