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toria\Downloads\"/>
    </mc:Choice>
  </mc:AlternateContent>
  <bookViews>
    <workbookView xWindow="-120" yWindow="-120" windowWidth="20730" windowHeight="11160" activeTab="2"/>
  </bookViews>
  <sheets>
    <sheet name="PLANILHA ORCA" sheetId="1" r:id="rId1"/>
    <sheet name="CPU" sheetId="6" r:id="rId2"/>
    <sheet name="BDI" sheetId="5" r:id="rId3"/>
    <sheet name="CRONOGRAMA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F24" i="4" s="1"/>
  <c r="H14" i="4"/>
  <c r="G14" i="4"/>
  <c r="F14" i="4"/>
  <c r="F200" i="6"/>
  <c r="B188" i="6"/>
  <c r="F199" i="6"/>
  <c r="F198" i="6"/>
  <c r="F197" i="6"/>
  <c r="F196" i="6"/>
  <c r="F195" i="6"/>
  <c r="F194" i="6"/>
  <c r="F193" i="6"/>
  <c r="F192" i="6"/>
  <c r="F191" i="6"/>
  <c r="F190" i="6"/>
  <c r="F189" i="6"/>
  <c r="F183" i="6"/>
  <c r="F182" i="6"/>
  <c r="B174" i="6"/>
  <c r="F185" i="6"/>
  <c r="F184" i="6"/>
  <c r="F181" i="6"/>
  <c r="F180" i="6"/>
  <c r="F179" i="6"/>
  <c r="F178" i="6"/>
  <c r="F177" i="6"/>
  <c r="F176" i="6"/>
  <c r="F175" i="6"/>
  <c r="B162" i="6"/>
  <c r="F171" i="6"/>
  <c r="F170" i="6"/>
  <c r="F169" i="6"/>
  <c r="F168" i="6"/>
  <c r="F167" i="6"/>
  <c r="F166" i="6"/>
  <c r="F165" i="6"/>
  <c r="F164" i="6"/>
  <c r="F163" i="6"/>
  <c r="B150" i="6"/>
  <c r="F159" i="6"/>
  <c r="F158" i="6"/>
  <c r="F157" i="6"/>
  <c r="F156" i="6"/>
  <c r="F155" i="6"/>
  <c r="F154" i="6"/>
  <c r="F153" i="6"/>
  <c r="F152" i="6"/>
  <c r="F151" i="6"/>
  <c r="B138" i="6"/>
  <c r="F147" i="6"/>
  <c r="F146" i="6"/>
  <c r="F145" i="6"/>
  <c r="F144" i="6"/>
  <c r="F143" i="6"/>
  <c r="F142" i="6"/>
  <c r="F141" i="6"/>
  <c r="F140" i="6"/>
  <c r="F139" i="6"/>
  <c r="B126" i="6"/>
  <c r="F135" i="6"/>
  <c r="F134" i="6"/>
  <c r="F133" i="6"/>
  <c r="F132" i="6"/>
  <c r="F131" i="6"/>
  <c r="F130" i="6"/>
  <c r="F129" i="6"/>
  <c r="F128" i="6"/>
  <c r="F127" i="6"/>
  <c r="B114" i="6"/>
  <c r="F123" i="6"/>
  <c r="F122" i="6"/>
  <c r="F121" i="6"/>
  <c r="F120" i="6"/>
  <c r="F119" i="6"/>
  <c r="F118" i="6"/>
  <c r="F117" i="6"/>
  <c r="F116" i="6"/>
  <c r="F115" i="6"/>
  <c r="H29" i="1"/>
  <c r="B102" i="6"/>
  <c r="F111" i="6"/>
  <c r="F110" i="6"/>
  <c r="F109" i="6"/>
  <c r="F108" i="6"/>
  <c r="F107" i="6"/>
  <c r="F106" i="6"/>
  <c r="F105" i="6"/>
  <c r="F104" i="6"/>
  <c r="F103" i="6"/>
  <c r="B90" i="6"/>
  <c r="F99" i="6"/>
  <c r="F98" i="6"/>
  <c r="F97" i="6"/>
  <c r="F96" i="6"/>
  <c r="F95" i="6"/>
  <c r="F94" i="6"/>
  <c r="F93" i="6"/>
  <c r="F92" i="6"/>
  <c r="F91" i="6"/>
  <c r="F100" i="6" s="1"/>
  <c r="B78" i="6"/>
  <c r="F87" i="6"/>
  <c r="F86" i="6"/>
  <c r="F85" i="6"/>
  <c r="F84" i="6"/>
  <c r="F83" i="6"/>
  <c r="F82" i="6"/>
  <c r="F81" i="6"/>
  <c r="F80" i="6"/>
  <c r="F79" i="6"/>
  <c r="B66" i="6"/>
  <c r="F75" i="6"/>
  <c r="F74" i="6"/>
  <c r="F73" i="6"/>
  <c r="F72" i="6"/>
  <c r="F71" i="6"/>
  <c r="F70" i="6"/>
  <c r="F69" i="6"/>
  <c r="F68" i="6"/>
  <c r="F67" i="6"/>
  <c r="B54" i="6"/>
  <c r="F63" i="6"/>
  <c r="F62" i="6"/>
  <c r="F61" i="6"/>
  <c r="F60" i="6"/>
  <c r="F59" i="6"/>
  <c r="F58" i="6"/>
  <c r="F57" i="6"/>
  <c r="F56" i="6"/>
  <c r="F55" i="6"/>
  <c r="B42" i="6"/>
  <c r="F51" i="6"/>
  <c r="F50" i="6"/>
  <c r="F49" i="6"/>
  <c r="F48" i="6"/>
  <c r="F47" i="6"/>
  <c r="F46" i="6"/>
  <c r="F45" i="6"/>
  <c r="F44" i="6"/>
  <c r="F43" i="6"/>
  <c r="B30" i="6"/>
  <c r="F39" i="6"/>
  <c r="F38" i="6"/>
  <c r="F37" i="6"/>
  <c r="F36" i="6"/>
  <c r="F35" i="6"/>
  <c r="F34" i="6"/>
  <c r="F33" i="6"/>
  <c r="F32" i="6"/>
  <c r="F31" i="6"/>
  <c r="B18" i="6"/>
  <c r="F27" i="6"/>
  <c r="F26" i="6"/>
  <c r="F25" i="6"/>
  <c r="F24" i="6"/>
  <c r="F23" i="6"/>
  <c r="F22" i="6"/>
  <c r="F21" i="6"/>
  <c r="F20" i="6"/>
  <c r="F19" i="6"/>
  <c r="F15" i="6"/>
  <c r="F14" i="6"/>
  <c r="F13" i="6"/>
  <c r="F12" i="6"/>
  <c r="F11" i="6"/>
  <c r="F10" i="6"/>
  <c r="F16" i="6" s="1"/>
  <c r="F9" i="6"/>
  <c r="F8" i="6"/>
  <c r="F7" i="6"/>
  <c r="B6" i="6"/>
  <c r="F52" i="6" l="1"/>
  <c r="F124" i="6"/>
  <c r="F160" i="6"/>
  <c r="F186" i="6"/>
  <c r="F172" i="6"/>
  <c r="F136" i="6"/>
  <c r="F64" i="6"/>
  <c r="F28" i="6"/>
  <c r="C21" i="4"/>
  <c r="C19" i="4"/>
  <c r="C17" i="4"/>
  <c r="C15" i="4"/>
  <c r="C13" i="4"/>
  <c r="C11" i="4"/>
  <c r="C9" i="4"/>
  <c r="C7" i="4"/>
  <c r="J22" i="5"/>
  <c r="J16" i="5"/>
  <c r="J10" i="5"/>
  <c r="A4" i="5"/>
  <c r="J25" i="5" l="1"/>
  <c r="C4" i="5" l="1"/>
  <c r="G5" i="1"/>
  <c r="H19" i="1" s="1"/>
  <c r="B7" i="4"/>
  <c r="B9" i="4"/>
  <c r="I19" i="1" l="1"/>
  <c r="I18" i="1" s="1"/>
  <c r="D11" i="4" s="1"/>
  <c r="H12" i="1"/>
  <c r="I12" i="1" s="1"/>
  <c r="C3" i="4"/>
  <c r="C2" i="4"/>
  <c r="H37" i="1" l="1"/>
  <c r="I37" i="1" s="1"/>
  <c r="H42" i="1"/>
  <c r="I42" i="1" s="1"/>
  <c r="H32" i="1"/>
  <c r="I32" i="1" s="1"/>
  <c r="H41" i="1"/>
  <c r="I41" i="1" s="1"/>
  <c r="H36" i="1"/>
  <c r="I36" i="1" s="1"/>
  <c r="I35" i="1" s="1"/>
  <c r="D19" i="4" s="1"/>
  <c r="H33" i="1"/>
  <c r="I33" i="1" s="1"/>
  <c r="H40" i="1"/>
  <c r="I40" i="1" s="1"/>
  <c r="H25" i="1"/>
  <c r="I25" i="1" s="1"/>
  <c r="I29" i="1"/>
  <c r="H23" i="1"/>
  <c r="I23" i="1" s="1"/>
  <c r="H24" i="1"/>
  <c r="I24" i="1" s="1"/>
  <c r="H28" i="1"/>
  <c r="I28" i="1" s="1"/>
  <c r="H16" i="1"/>
  <c r="I16" i="1" s="1"/>
  <c r="H15" i="1"/>
  <c r="I15" i="1" s="1"/>
  <c r="I31" i="1" l="1"/>
  <c r="D17" i="4"/>
  <c r="I27" i="1"/>
  <c r="D15" i="4" s="1"/>
  <c r="G16" i="4" s="1"/>
  <c r="I14" i="1"/>
  <c r="D9" i="4" s="1"/>
  <c r="F10" i="4" s="1"/>
  <c r="I39" i="1"/>
  <c r="I22" i="1"/>
  <c r="D13" i="4" s="1"/>
  <c r="I11" i="1"/>
  <c r="G20" i="4"/>
  <c r="F12" i="4"/>
  <c r="G23" i="4" l="1"/>
  <c r="G24" i="4" s="1"/>
  <c r="D21" i="4"/>
  <c r="I44" i="1"/>
  <c r="D7" i="4"/>
  <c r="G18" i="4"/>
  <c r="H22" i="4" l="1"/>
  <c r="H23" i="4" s="1"/>
  <c r="H24" i="4" s="1"/>
  <c r="D23" i="4"/>
  <c r="J19" i="1"/>
  <c r="J24" i="1"/>
  <c r="J25" i="1"/>
  <c r="F8" i="4"/>
  <c r="E13" i="4"/>
  <c r="J32" i="1"/>
  <c r="J42" i="1"/>
  <c r="J37" i="1"/>
  <c r="J40" i="1"/>
  <c r="J41" i="1"/>
  <c r="J33" i="1"/>
  <c r="J36" i="1"/>
  <c r="J29" i="1"/>
  <c r="J28" i="1"/>
  <c r="J16" i="1"/>
  <c r="J15" i="1"/>
  <c r="J12" i="1"/>
  <c r="J23" i="1"/>
  <c r="G25" i="4" l="1"/>
  <c r="F25" i="4"/>
  <c r="H25" i="4"/>
  <c r="E7" i="4"/>
  <c r="E19" i="4"/>
  <c r="E17" i="4"/>
  <c r="E21" i="4"/>
  <c r="E9" i="4"/>
  <c r="E15" i="4"/>
  <c r="E11" i="4"/>
  <c r="E23" i="4" l="1"/>
</calcChain>
</file>

<file path=xl/sharedStrings.xml><?xml version="1.0" encoding="utf-8"?>
<sst xmlns="http://schemas.openxmlformats.org/spreadsheetml/2006/main" count="434" uniqueCount="239">
  <si>
    <t>PROPOSTA:</t>
  </si>
  <si>
    <t>MUNICÍPIO/UF:</t>
  </si>
  <si>
    <t>AURORA DO PARÁ</t>
  </si>
  <si>
    <t>PROCESSO:</t>
  </si>
  <si>
    <t>RESP. TÉCNICO:</t>
  </si>
  <si>
    <t>CONCEDENTE:</t>
  </si>
  <si>
    <t>REGISTRO PROF.:</t>
  </si>
  <si>
    <t>PROPONENTE:</t>
  </si>
  <si>
    <t>PREFEITURA MUNICIPAL DE AURORA DO PARÁ</t>
  </si>
  <si>
    <t>BDI (%):</t>
  </si>
  <si>
    <t>OBJETO:</t>
  </si>
  <si>
    <t>BASE DE DADOS:</t>
  </si>
  <si>
    <t>ENDEREÇO OBRA:</t>
  </si>
  <si>
    <t>PLANILHA ORÇAMENTÁRIA - DESONERADA</t>
  </si>
  <si>
    <t>REFERÊNCIA</t>
  </si>
  <si>
    <t>CODIGO</t>
  </si>
  <si>
    <t>Item</t>
  </si>
  <si>
    <t>Discriminação</t>
  </si>
  <si>
    <t>Unid.</t>
  </si>
  <si>
    <t>Quant.</t>
  </si>
  <si>
    <t>R$ Unit.S/BDI</t>
  </si>
  <si>
    <t>R$ Unit.C/BDI</t>
  </si>
  <si>
    <t>TOTAL C/ BDI R$</t>
  </si>
  <si>
    <t>%</t>
  </si>
  <si>
    <t>SERVIÇOS PRELIMINARES</t>
  </si>
  <si>
    <t>1.1</t>
  </si>
  <si>
    <t>m²</t>
  </si>
  <si>
    <t>TOTAL</t>
  </si>
  <si>
    <t>SECRETARIA DE PLANEJAMENTO URBANO</t>
  </si>
  <si>
    <t>m³</t>
  </si>
  <si>
    <t>2.1</t>
  </si>
  <si>
    <t>SEDOP</t>
  </si>
  <si>
    <t>un</t>
  </si>
  <si>
    <t>3.1</t>
  </si>
  <si>
    <t>CRONOGRAMA</t>
  </si>
  <si>
    <t>ITEM</t>
  </si>
  <si>
    <t>DESCRIÇÃO DOS SERVIÇOS</t>
  </si>
  <si>
    <t>VALOR (R$)</t>
  </si>
  <si>
    <t>% ITEM</t>
  </si>
  <si>
    <t>VALORES TOTAIS</t>
  </si>
  <si>
    <t>4.1</t>
  </si>
  <si>
    <t>4.3</t>
  </si>
  <si>
    <t>INSTALAÇÕES ELÉTRICAS</t>
  </si>
  <si>
    <t/>
  </si>
  <si>
    <t>5.1</t>
  </si>
  <si>
    <t>6.1</t>
  </si>
  <si>
    <t>Placa da obra em chapa galvanizada</t>
  </si>
  <si>
    <t>DEMOLIÇÕES E RETIRADAS</t>
  </si>
  <si>
    <t>Demolição manual de alvenaria de tijolo</t>
  </si>
  <si>
    <t>Retirada de entulho c/ equipamento distancia ate 5k</t>
  </si>
  <si>
    <t>4.2</t>
  </si>
  <si>
    <t>6.2</t>
  </si>
  <si>
    <t>COBERTURA</t>
  </si>
  <si>
    <t>Cobertura - telha plan</t>
  </si>
  <si>
    <t>Estrutura em mad. lei p/ telha de barro - pç. Serrada</t>
  </si>
  <si>
    <t>Imunização para madeira</t>
  </si>
  <si>
    <t>Porta mad. compens. c/ caix. Simples</t>
  </si>
  <si>
    <t>ESQUADRIAS</t>
  </si>
  <si>
    <t>Esquadria de alumínio basculante c/vidro e ferragens - Balacim</t>
  </si>
  <si>
    <t>7.1</t>
  </si>
  <si>
    <t>7.2</t>
  </si>
  <si>
    <t>PINTURA</t>
  </si>
  <si>
    <t>PVA externa c/ massa sem liq. Preparador</t>
  </si>
  <si>
    <t>PVA interna c/ massa acrilica sem selador</t>
  </si>
  <si>
    <t>Ponto de agua (incl. tubos e conexoes)</t>
  </si>
  <si>
    <t>pt</t>
  </si>
  <si>
    <t>Ponto de esgoto (incl. tubos, conexoes,cx. e ralos)</t>
  </si>
  <si>
    <t>INSTALAÇÕES HIDROSSANITÁRIAS E APARELHOS</t>
  </si>
  <si>
    <t>REFORMA DA SECRETARIA DE EDUCAÇÃO</t>
  </si>
  <si>
    <t>PREFEITURA DE AURORA DO PARÁ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</si>
  <si>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</si>
  <si>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</si>
  <si>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</si>
  <si>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</si>
  <si>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</si>
  <si>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</si>
  <si>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</si>
  <si>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</si>
  <si>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</si>
  <si>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</si>
  <si>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</si>
  <si>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</si>
  <si>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</si>
  <si>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</si>
  <si>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5.2</t>
  </si>
  <si>
    <t>Revisão de ponto de luz</t>
  </si>
  <si>
    <t>Lâmpada fluorescente com reator acoplado (PLL)15W -127V/220V</t>
  </si>
  <si>
    <t>Tubo em PVC - 100mm (LS)</t>
  </si>
  <si>
    <t>Impermeabilização de lajes e calhas</t>
  </si>
  <si>
    <t>IMPERMEABILIZAÇÕES /TRATAMENTOS:</t>
  </si>
  <si>
    <t>8.1</t>
  </si>
  <si>
    <t>8.2</t>
  </si>
  <si>
    <t>8.3</t>
  </si>
  <si>
    <t>NÍCOLAS SOUZA</t>
  </si>
  <si>
    <t xml:space="preserve"> SEDOP SET/2021</t>
  </si>
  <si>
    <t xml:space="preserve">COMUNIDADE DO SANTANA DO CAPIM </t>
  </si>
  <si>
    <t>ENG. NÍCOLAS GARCIA DE  SOUZA - CREA PA 1520562861</t>
  </si>
  <si>
    <t>2.2</t>
  </si>
  <si>
    <t>REFORMA CRECHE MARCOS DANIEL</t>
  </si>
  <si>
    <t>COMPOSIÇÃO DE PREÇOS UNITÁRIOS (CPU)</t>
  </si>
  <si>
    <t>M²</t>
  </si>
  <si>
    <t>coef.</t>
  </si>
  <si>
    <t>Preço unit.</t>
  </si>
  <si>
    <t xml:space="preserve">D00082 </t>
  </si>
  <si>
    <t xml:space="preserve">D00019 </t>
  </si>
  <si>
    <t>D00034</t>
  </si>
  <si>
    <t xml:space="preserve"> P00019</t>
  </si>
  <si>
    <t>D00281</t>
  </si>
  <si>
    <t>P00017</t>
  </si>
  <si>
    <t xml:space="preserve">Prego 2"x11 </t>
  </si>
  <si>
    <t>Régua 3"x1" 4 m apar</t>
  </si>
  <si>
    <t>Chapa de fo go no 26 (1,00x2,00m)</t>
  </si>
  <si>
    <t>Tinta esmalte</t>
  </si>
  <si>
    <t>Pernamanca 3" x 2" 4 m - madeira branca</t>
  </si>
  <si>
    <t>Tinta anti-ferruginosa</t>
  </si>
  <si>
    <t>CARPINTEIRO COM ENCARGOS COMPLEMENTARES</t>
  </si>
  <si>
    <t>PINTOR COM ENCARGOS COMPLEMENTARES</t>
  </si>
  <si>
    <t>SERVENTE COM ENCARGOS COMPLEMENTARES</t>
  </si>
  <si>
    <t>KG</t>
  </si>
  <si>
    <t>Dz</t>
  </si>
  <si>
    <t>Ch</t>
  </si>
  <si>
    <t>Gl</t>
  </si>
  <si>
    <t>DZ</t>
  </si>
  <si>
    <t>GL</t>
  </si>
  <si>
    <t>H</t>
  </si>
  <si>
    <t>PEDREIRO COM ENCARGOS COMPLEMENTARES</t>
  </si>
  <si>
    <t>M00003</t>
  </si>
  <si>
    <t>M00002</t>
  </si>
  <si>
    <t>M00004</t>
  </si>
  <si>
    <t>Caminhao basculante</t>
  </si>
  <si>
    <t>Caminhao basculant</t>
  </si>
  <si>
    <t xml:space="preserve">Pá carregadeira c/ retroescavadeira </t>
  </si>
  <si>
    <t xml:space="preserve">SERVENTE COM ENCARGOS COMPLEMENTARES </t>
  </si>
  <si>
    <t>Hd</t>
  </si>
  <si>
    <t>Hp</t>
  </si>
  <si>
    <t xml:space="preserve">J00003 </t>
  </si>
  <si>
    <t xml:space="preserve"> I00002</t>
  </si>
  <si>
    <t xml:space="preserve"> J00005</t>
  </si>
  <si>
    <t xml:space="preserve"> I00001</t>
  </si>
  <si>
    <t>Cimento</t>
  </si>
  <si>
    <t>Impermeabilizante flexível à base de asfalto com elastômeros</t>
  </si>
  <si>
    <t>Areia</t>
  </si>
  <si>
    <t>Aditivo impermeabilizante de pega normal para argamassa e
 concreto</t>
  </si>
  <si>
    <t>SC</t>
  </si>
  <si>
    <t>L</t>
  </si>
  <si>
    <t>M3</t>
  </si>
  <si>
    <t>D00210</t>
  </si>
  <si>
    <t>Telha de barro - plan</t>
  </si>
  <si>
    <t>TELHADISTA COM ENCARGOS COMPLEMENTARES</t>
  </si>
  <si>
    <t>UN</t>
  </si>
  <si>
    <t>D00010</t>
  </si>
  <si>
    <t>D00085</t>
  </si>
  <si>
    <t xml:space="preserve"> D00006</t>
  </si>
  <si>
    <t xml:space="preserve"> D00014</t>
  </si>
  <si>
    <t>Pernamanca 3"x2" 4 m ser - mad. Forte</t>
  </si>
  <si>
    <t>Prego 1"x16</t>
  </si>
  <si>
    <t>Peça em madeira de lei 6"x3" 4 m serr.</t>
  </si>
  <si>
    <t xml:space="preserve">Ripa 2 1/2"x1/2" 4 m serr. </t>
  </si>
  <si>
    <t>AJUDANTE DE CARPINTEIRO COM ENCARGOS</t>
  </si>
  <si>
    <t xml:space="preserve">D00202 </t>
  </si>
  <si>
    <t>Cupinicida</t>
  </si>
  <si>
    <t>D00096</t>
  </si>
  <si>
    <t xml:space="preserve"> D00092</t>
  </si>
  <si>
    <t>Caixilho em madeira de lei</t>
  </si>
  <si>
    <t>Porta em compensado (preço medio)</t>
  </si>
  <si>
    <t>M2</t>
  </si>
  <si>
    <t xml:space="preserve"> D00118</t>
  </si>
  <si>
    <t xml:space="preserve"> D00045</t>
  </si>
  <si>
    <t>Estrutura em alumínio anodizado natural para esquadria basculante</t>
  </si>
  <si>
    <t>Vidro liso e=4mm</t>
  </si>
  <si>
    <t>AJUDANTE DE MONTADOR COM ENCARGOS</t>
  </si>
  <si>
    <t>MONTADOR COM ENCARGOS COMPLEMENTARES</t>
  </si>
  <si>
    <t>P00003</t>
  </si>
  <si>
    <t>P00006</t>
  </si>
  <si>
    <t>P00007</t>
  </si>
  <si>
    <t>Tinta Latex PVA</t>
  </si>
  <si>
    <t>Massa PVA</t>
  </si>
  <si>
    <t>Lixa para parede</t>
  </si>
  <si>
    <t xml:space="preserve"> P00022</t>
  </si>
  <si>
    <t xml:space="preserve"> P00003</t>
  </si>
  <si>
    <t>Massa acrílica</t>
  </si>
  <si>
    <t xml:space="preserve"> E00574</t>
  </si>
  <si>
    <t>Lâmpada fluorescente com reator acoplado (PLL)15W
 -127V/220V</t>
  </si>
  <si>
    <t>AUXILIAR DE ELETRICISTA COM ENCARGOS</t>
  </si>
  <si>
    <t>ELETRICISTA COM ENCARGOS COMPLEMENTARES</t>
  </si>
  <si>
    <t xml:space="preserve"> E00019</t>
  </si>
  <si>
    <t>E00012</t>
  </si>
  <si>
    <t>E00020</t>
  </si>
  <si>
    <t>E00034</t>
  </si>
  <si>
    <t>E00008</t>
  </si>
  <si>
    <t>E00033</t>
  </si>
  <si>
    <t>Caixa de derivação 4"x2"- Plástica</t>
  </si>
  <si>
    <t>Eletroduto PVC Rígido de 1/2"</t>
  </si>
  <si>
    <t>Fita isolante</t>
  </si>
  <si>
    <t>Arruela de 1/2"</t>
  </si>
  <si>
    <t>Cabo de cobre 2,5mm2 -750V</t>
  </si>
  <si>
    <t xml:space="preserve">Bucha de 1/2" </t>
  </si>
  <si>
    <t>PT</t>
  </si>
  <si>
    <t>M</t>
  </si>
  <si>
    <t>H00075</t>
  </si>
  <si>
    <t>H00079</t>
  </si>
  <si>
    <t>H00078</t>
  </si>
  <si>
    <t>H00082</t>
  </si>
  <si>
    <t>H00080</t>
  </si>
  <si>
    <t xml:space="preserve"> H00074</t>
  </si>
  <si>
    <t>Adaptador curto em PVC 1 1/2" (LH)</t>
  </si>
  <si>
    <t>Te em PVC 3/4" x 3/4" (LH)</t>
  </si>
  <si>
    <t>Tubo em PVC 3/4" (LH)</t>
  </si>
  <si>
    <t>Adaptador curto em PVC 3/4" (LH)</t>
  </si>
  <si>
    <t>Cotovelo em PVC 3/4" x 3/4" (LH)</t>
  </si>
  <si>
    <t>Tubo em PVC 1 1/2" (LH)</t>
  </si>
  <si>
    <t xml:space="preserve">AUXILIAR DE ENCANADOR OU BOMBEIRO HIDRÁULICO </t>
  </si>
  <si>
    <t>ENCANADOR OU BOMBEIRO HIDRÁULICO COM ENCARGOS</t>
  </si>
  <si>
    <t xml:space="preserve"> H00008</t>
  </si>
  <si>
    <t xml:space="preserve"> H00088</t>
  </si>
  <si>
    <t>H00085</t>
  </si>
  <si>
    <t>H00004</t>
  </si>
  <si>
    <t xml:space="preserve">H00089 </t>
  </si>
  <si>
    <t xml:space="preserve"> H00084</t>
  </si>
  <si>
    <t>H00003</t>
  </si>
  <si>
    <t>H00086</t>
  </si>
  <si>
    <t>Caixa sifonada de PVC c/ grelha - 100x100x50mm</t>
  </si>
  <si>
    <t>Joelho/Cotovelo 90º em PVC - JS - 40mm-LH</t>
  </si>
  <si>
    <t>Curva 45 em PVC - JS - 75mm (LH)</t>
  </si>
  <si>
    <t>Tubo em PVC - 40mm (LS)</t>
  </si>
  <si>
    <t>Te longo em PVC - JS - 100x75mm (LS)</t>
  </si>
  <si>
    <t>Junção simples inv.45 em PVC - JS - 75x75mm (LS)</t>
  </si>
  <si>
    <t>Tubo em PVC - 50mm (LS)</t>
  </si>
  <si>
    <t>Ralo PVC c/ saída 100x53x40mm</t>
  </si>
  <si>
    <t>AUXILIAR DE ENCANADOR OU BOMBEIRO HIDRÁULICO</t>
  </si>
  <si>
    <t>m</t>
  </si>
  <si>
    <t xml:space="preserve"> D00222</t>
  </si>
  <si>
    <t>D00223</t>
  </si>
  <si>
    <t>H00001</t>
  </si>
  <si>
    <t>Solução limpadora</t>
  </si>
  <si>
    <t>Adesivo p/ PVC - 75g</t>
  </si>
  <si>
    <t xml:space="preserve">Tubo em PVC - 100mm (LS) </t>
  </si>
  <si>
    <t xml:space="preserve">ENCANADOR OU BOMBEIRO HIDRÁULICO COM ENCARGOS </t>
  </si>
  <si>
    <t>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</si>
</sst>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4">
    <xf numFmtId="0" fontId="0" fillId="0" borderId="0" xfId="0"/>
    <xf numFmtId="0" fontId="4" fillId="3" borderId="1" xfId="3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>
      <alignment vertical="center"/>
    </xf>
    <xf numFmtId="0" fontId="4" fillId="0" borderId="3" xfId="3" applyNumberFormat="1" applyFont="1" applyFill="1" applyBorder="1" applyAlignment="1">
      <alignment vertical="center"/>
    </xf>
    <xf numFmtId="0" fontId="4" fillId="0" borderId="4" xfId="3" applyNumberFormat="1" applyFont="1" applyFill="1" applyBorder="1" applyAlignment="1">
      <alignment vertical="center"/>
    </xf>
    <xf numFmtId="0" fontId="4" fillId="5" borderId="2" xfId="3" applyFont="1" applyFill="1" applyBorder="1" applyAlignment="1">
      <alignment vertical="center"/>
    </xf>
    <xf numFmtId="0" fontId="4" fillId="5" borderId="4" xfId="3" applyFont="1" applyFill="1" applyBorder="1" applyAlignment="1">
      <alignment vertical="center"/>
    </xf>
    <xf numFmtId="0" fontId="4" fillId="5" borderId="2" xfId="3" applyNumberFormat="1" applyFont="1" applyFill="1" applyBorder="1" applyAlignment="1">
      <alignment vertical="center"/>
    </xf>
    <xf numFmtId="0" fontId="4" fillId="5" borderId="3" xfId="3" applyNumberFormat="1" applyFont="1" applyFill="1" applyBorder="1" applyAlignment="1">
      <alignment vertical="center"/>
    </xf>
    <xf numFmtId="0" fontId="4" fillId="5" borderId="4" xfId="3" applyNumberFormat="1" applyFont="1" applyFill="1" applyBorder="1" applyAlignment="1">
      <alignment vertical="center"/>
    </xf>
    <xf numFmtId="0" fontId="4" fillId="4" borderId="1" xfId="3" applyFont="1" applyFill="1" applyBorder="1" applyAlignment="1">
      <alignment horizontal="right" vertical="center"/>
    </xf>
    <xf numFmtId="10" fontId="4" fillId="5" borderId="2" xfId="2" applyNumberFormat="1" applyFont="1" applyFill="1" applyBorder="1" applyAlignment="1">
      <alignment horizontal="left" vertical="center"/>
    </xf>
    <xf numFmtId="10" fontId="4" fillId="0" borderId="4" xfId="2" applyNumberFormat="1" applyFont="1" applyFill="1" applyBorder="1" applyAlignment="1">
      <alignment horizontal="left" vertical="center"/>
    </xf>
    <xf numFmtId="0" fontId="4" fillId="4" borderId="2" xfId="3" applyFont="1" applyFill="1" applyBorder="1" applyAlignment="1">
      <alignment vertical="center"/>
    </xf>
    <xf numFmtId="0" fontId="4" fillId="4" borderId="4" xfId="3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44" fontId="4" fillId="4" borderId="1" xfId="0" applyNumberFormat="1" applyFont="1" applyFill="1" applyBorder="1" applyAlignment="1">
      <alignment horizontal="right" vertical="center" wrapText="1"/>
    </xf>
    <xf numFmtId="10" fontId="4" fillId="4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10" fontId="4" fillId="5" borderId="1" xfId="2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2" fontId="5" fillId="5" borderId="0" xfId="0" applyNumberFormat="1" applyFont="1" applyFill="1" applyBorder="1" applyAlignment="1">
      <alignment horizontal="right" vertical="center" wrapText="1"/>
    </xf>
    <xf numFmtId="165" fontId="2" fillId="5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10" fontId="4" fillId="5" borderId="0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/>
    <xf numFmtId="3" fontId="4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0" xfId="3" applyFont="1" applyFill="1" applyBorder="1" applyAlignment="1">
      <alignment horizontal="right" vertical="center" wrapText="1"/>
    </xf>
    <xf numFmtId="0" fontId="4" fillId="5" borderId="11" xfId="3" applyNumberFormat="1" applyFont="1" applyFill="1" applyBorder="1" applyAlignment="1">
      <alignment vertical="center"/>
    </xf>
    <xf numFmtId="0" fontId="4" fillId="0" borderId="12" xfId="3" applyNumberFormat="1" applyFont="1" applyFill="1" applyBorder="1" applyAlignment="1">
      <alignment vertical="center"/>
    </xf>
    <xf numFmtId="0" fontId="4" fillId="0" borderId="12" xfId="3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10" fontId="4" fillId="6" borderId="14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0" fontId="4" fillId="0" borderId="1" xfId="5" applyNumberFormat="1" applyFont="1" applyBorder="1" applyAlignment="1">
      <alignment horizontal="center" vertical="center"/>
    </xf>
    <xf numFmtId="10" fontId="0" fillId="0" borderId="1" xfId="5" applyNumberFormat="1" applyFont="1" applyBorder="1" applyAlignment="1">
      <alignment horizontal="center" vertical="center"/>
    </xf>
    <xf numFmtId="10" fontId="12" fillId="0" borderId="1" xfId="5" applyNumberFormat="1" applyFont="1" applyBorder="1" applyAlignment="1">
      <alignment horizontal="center" vertical="center"/>
    </xf>
    <xf numFmtId="10" fontId="0" fillId="0" borderId="4" xfId="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1" fillId="5" borderId="5" xfId="5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0" fontId="3" fillId="5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right" vertical="center" wrapText="1"/>
    </xf>
    <xf numFmtId="165" fontId="9" fillId="5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4" fontId="9" fillId="0" borderId="3" xfId="1" applyFont="1" applyFill="1" applyBorder="1" applyAlignment="1">
      <alignment horizontal="right" vertical="center" wrapText="1"/>
    </xf>
    <xf numFmtId="10" fontId="3" fillId="5" borderId="4" xfId="2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right" vertical="center" wrapText="1"/>
    </xf>
    <xf numFmtId="165" fontId="9" fillId="8" borderId="1" xfId="0" applyNumberFormat="1" applyFont="1" applyFill="1" applyBorder="1" applyAlignment="1">
      <alignment horizontal="right" vertical="center" wrapText="1"/>
    </xf>
    <xf numFmtId="10" fontId="3" fillId="8" borderId="1" xfId="2" applyNumberFormat="1" applyFont="1" applyFill="1" applyBorder="1" applyAlignment="1">
      <alignment horizontal="center" vertical="center" wrapText="1"/>
    </xf>
    <xf numFmtId="0" fontId="15" fillId="8" borderId="0" xfId="0" applyFont="1" applyFill="1"/>
    <xf numFmtId="164" fontId="3" fillId="8" borderId="1" xfId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/>
    </xf>
    <xf numFmtId="0" fontId="17" fillId="5" borderId="0" xfId="0" applyFont="1" applyFill="1"/>
    <xf numFmtId="164" fontId="9" fillId="5" borderId="1" xfId="1" applyFont="1" applyFill="1" applyBorder="1" applyAlignment="1">
      <alignment horizontal="right" vertical="center" wrapText="1"/>
    </xf>
    <xf numFmtId="4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2" xfId="3" applyNumberFormat="1" applyFont="1" applyFill="1" applyBorder="1" applyAlignment="1">
      <alignment horizontal="left" vertical="center"/>
    </xf>
    <xf numFmtId="0" fontId="4" fillId="5" borderId="3" xfId="3" applyNumberFormat="1" applyFont="1" applyFill="1" applyBorder="1" applyAlignment="1">
      <alignment horizontal="left" vertical="center"/>
    </xf>
    <xf numFmtId="0" fontId="4" fillId="5" borderId="4" xfId="3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left" vertical="center"/>
    </xf>
    <xf numFmtId="0" fontId="4" fillId="0" borderId="13" xfId="3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right" vertical="center"/>
    </xf>
    <xf numFmtId="0" fontId="4" fillId="5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right" vertical="center" wrapText="1"/>
    </xf>
    <xf numFmtId="0" fontId="4" fillId="5" borderId="2" xfId="3" applyFont="1" applyFill="1" applyBorder="1" applyAlignment="1">
      <alignment horizontal="left" vertical="center"/>
    </xf>
    <xf numFmtId="0" fontId="4" fillId="5" borderId="4" xfId="3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5" borderId="5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2" fillId="0" borderId="18" xfId="4" applyNumberFormat="1" applyFont="1" applyBorder="1" applyAlignment="1">
      <alignment horizontal="center" vertical="center" wrapText="1"/>
    </xf>
    <xf numFmtId="49" fontId="2" fillId="0" borderId="19" xfId="4" applyNumberFormat="1" applyFont="1" applyBorder="1" applyAlignment="1">
      <alignment horizontal="center"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49" fontId="2" fillId="0" borderId="21" xfId="4" applyNumberFormat="1" applyFont="1" applyBorder="1" applyAlignment="1">
      <alignment horizontal="center" vertical="center" wrapText="1"/>
    </xf>
    <xf numFmtId="49" fontId="2" fillId="0" borderId="22" xfId="4" applyNumberFormat="1" applyFont="1" applyBorder="1" applyAlignment="1">
      <alignment horizontal="center" vertical="center" wrapText="1"/>
    </xf>
    <xf numFmtId="49" fontId="2" fillId="0" borderId="23" xfId="4" applyNumberFormat="1" applyFont="1" applyBorder="1" applyAlignment="1">
      <alignment horizontal="center" vertical="center" wrapText="1"/>
    </xf>
    <xf numFmtId="10" fontId="0" fillId="0" borderId="6" xfId="0" applyNumberFormat="1" applyBorder="1" applyAlignment="1">
      <alignment horizontal="left" vertical="center" wrapText="1"/>
    </xf>
    <xf numFmtId="10" fontId="0" fillId="0" borderId="7" xfId="0" applyNumberForma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6">
    <cellStyle name="Moeda" xfId="1" builtinId="4"/>
    <cellStyle name="Normal" xfId="0" builtinId="0"/>
    <cellStyle name="Normal 17" xfId="3"/>
    <cellStyle name="Porcentagem" xfId="2" builtinId="5"/>
    <cellStyle name="Porcentagem 3" xf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148169</xdr:colOff>
      <xdr:row>1</xdr:row>
      <xdr:rowOff>42333</xdr:rowOff>
    </xdr:from>
    <xdr:to>
      <xdr:col>9</xdr:col>
      <xdr:colOff>582086</xdr:colOff>
      <xdr:row>4</xdr:row>
      <xdr:rowOff>158750</xdr:rowOff>
    </xdr:to>
    <xdr:pic>
      <xdr:nvPicPr>
        <xdr:cNvPr id="3" name="Imagem 2" descr="WhatsApp Image 2021-02-01 at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1336" y="232833"/>
          <a:ext cx="1492250" cy="68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</xdr:row>
      <xdr:rowOff>46026</xdr:rowOff>
    </xdr:from>
    <xdr:to>
      <xdr:col>9</xdr:col>
      <xdr:colOff>533400</xdr:colOff>
      <xdr:row>4</xdr:row>
      <xdr:rowOff>306917</xdr:rowOff>
    </xdr:to>
    <xdr:pic>
      <xdr:nvPicPr>
        <xdr:cNvPr id="2" name="Imagem 1" descr="WhatsApp Image 2021-02-01 at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50876"/>
          <a:ext cx="1247775" cy="57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</xdr:col>
      <xdr:colOff>456077</xdr:colOff>
      <xdr:row>2</xdr:row>
      <xdr:rowOff>202142</xdr:rowOff>
    </xdr:to>
    <xdr:pic>
      <xdr:nvPicPr>
        <xdr:cNvPr id="3" name="Imagem 2" descr="WhatsApp Image 2021-02-01 at 1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989477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e/Downloads/REFORMA%20CRECHE%20MARCOS%20DANI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ayka/Downloads/PlanOr&#231;ament&#225;ria%20antonieta%20paiv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CA"/>
      <sheetName val="Planilha1"/>
      <sheetName val="BDI"/>
      <sheetName val="CRONOGRAMA"/>
    </sheetNames>
    <sheetDataSet>
      <sheetData sheetId="0">
        <row r="12">
          <cell r="D12" t="str">
            <v>Placa da obra em chapa galvanizada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Memória de Cálculo"/>
      <sheetName val="B.D.I"/>
    </sheetNames>
    <sheetDataSet>
      <sheetData sheetId="0"/>
      <sheetData sheetId="1"/>
      <sheetData sheetId="2">
        <row r="6">
          <cell r="A6" t="str">
            <v>B.D.I ADOTADO: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view="pageBreakPreview" zoomScale="60" zoomScaleNormal="90" workbookViewId="0">
      <selection activeCell="A21" sqref="A21:J21"/>
    </sheetView>
  </sheetViews>
  <sheetFormatPr defaultRowHeight="15" x14ac:dyDescent="0.25"/>
  <cols>
    <col min="1" max="1" width="14.28515625" customWidth="1"/>
    <col min="4" max="4" width="55.42578125" customWidth="1"/>
    <col min="6" max="6" width="10.42578125" customWidth="1"/>
    <col min="7" max="7" width="13.5703125" customWidth="1"/>
    <col min="8" max="8" width="12.85546875" customWidth="1"/>
    <col min="9" max="9" width="15.85546875" customWidth="1"/>
    <col min="10" max="10" width="10.5703125" customWidth="1"/>
    <col min="11" max="11" width="9.140625" hidden="1" customWidth="1"/>
    <col min="12" max="14" width="0" hidden="1" customWidth="1"/>
  </cols>
  <sheetData>
    <row r="1" spans="1:10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5">
      <c r="A2" s="1" t="s">
        <v>0</v>
      </c>
      <c r="B2" s="2"/>
      <c r="C2" s="3"/>
      <c r="D2" s="4"/>
      <c r="E2" s="148" t="s">
        <v>1</v>
      </c>
      <c r="F2" s="148"/>
      <c r="G2" s="5" t="s">
        <v>2</v>
      </c>
      <c r="H2" s="6"/>
      <c r="I2" s="149"/>
      <c r="J2" s="149"/>
    </row>
    <row r="3" spans="1:10" x14ac:dyDescent="0.25">
      <c r="A3" s="1" t="s">
        <v>3</v>
      </c>
      <c r="B3" s="2"/>
      <c r="C3" s="3"/>
      <c r="D3" s="4"/>
      <c r="E3" s="150" t="s">
        <v>4</v>
      </c>
      <c r="F3" s="150"/>
      <c r="G3" s="5" t="s">
        <v>93</v>
      </c>
      <c r="H3" s="6"/>
      <c r="I3" s="149"/>
      <c r="J3" s="149"/>
    </row>
    <row r="4" spans="1:10" x14ac:dyDescent="0.25">
      <c r="A4" s="1" t="s">
        <v>5</v>
      </c>
      <c r="B4" s="7" t="s">
        <v>28</v>
      </c>
      <c r="C4" s="8"/>
      <c r="D4" s="9"/>
      <c r="E4" s="150" t="s">
        <v>6</v>
      </c>
      <c r="F4" s="150"/>
      <c r="G4" s="151">
        <v>1520562861</v>
      </c>
      <c r="H4" s="152"/>
      <c r="I4" s="149"/>
      <c r="J4" s="149"/>
    </row>
    <row r="5" spans="1:10" x14ac:dyDescent="0.25">
      <c r="A5" s="10" t="s">
        <v>7</v>
      </c>
      <c r="B5" s="7" t="s">
        <v>8</v>
      </c>
      <c r="C5" s="8"/>
      <c r="D5" s="9"/>
      <c r="E5" s="148" t="s">
        <v>9</v>
      </c>
      <c r="F5" s="148"/>
      <c r="G5" s="11">
        <f>BDI!J25</f>
        <v>0.2881986483454233</v>
      </c>
      <c r="H5" s="12"/>
      <c r="I5" s="149"/>
      <c r="J5" s="149"/>
    </row>
    <row r="6" spans="1:10" x14ac:dyDescent="0.25">
      <c r="A6" s="10" t="s">
        <v>10</v>
      </c>
      <c r="B6" s="134" t="s">
        <v>98</v>
      </c>
      <c r="C6" s="135"/>
      <c r="D6" s="136"/>
      <c r="E6" s="13" t="s">
        <v>11</v>
      </c>
      <c r="F6" s="14"/>
      <c r="G6" s="5" t="s">
        <v>94</v>
      </c>
      <c r="H6" s="15"/>
      <c r="I6" s="15"/>
      <c r="J6" s="16"/>
    </row>
    <row r="7" spans="1:10" ht="26.25" thickBot="1" x14ac:dyDescent="0.3">
      <c r="A7" s="59" t="s">
        <v>12</v>
      </c>
      <c r="B7" s="60" t="s">
        <v>95</v>
      </c>
      <c r="C7" s="61"/>
      <c r="D7" s="61"/>
      <c r="E7" s="62"/>
      <c r="F7" s="62"/>
      <c r="G7" s="141"/>
      <c r="H7" s="141"/>
      <c r="I7" s="141"/>
      <c r="J7" s="142"/>
    </row>
    <row r="8" spans="1:10" ht="15.75" thickBot="1" x14ac:dyDescent="0.3">
      <c r="A8" s="143" t="s">
        <v>13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ht="25.5" x14ac:dyDescent="0.25">
      <c r="A9" s="63" t="s">
        <v>14</v>
      </c>
      <c r="B9" s="63" t="s">
        <v>15</v>
      </c>
      <c r="C9" s="63" t="s">
        <v>16</v>
      </c>
      <c r="D9" s="63" t="s">
        <v>17</v>
      </c>
      <c r="E9" s="63" t="s">
        <v>18</v>
      </c>
      <c r="F9" s="64" t="s">
        <v>19</v>
      </c>
      <c r="G9" s="63" t="s">
        <v>20</v>
      </c>
      <c r="H9" s="63" t="s">
        <v>21</v>
      </c>
      <c r="I9" s="63" t="s">
        <v>22</v>
      </c>
      <c r="J9" s="65" t="s">
        <v>23</v>
      </c>
    </row>
    <row r="10" spans="1:10" ht="9.9499999999999993" customHeigh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9"/>
    </row>
    <row r="11" spans="1:10" x14ac:dyDescent="0.25">
      <c r="A11" s="133"/>
      <c r="B11" s="133"/>
      <c r="C11" s="20">
        <v>1</v>
      </c>
      <c r="D11" s="21" t="s">
        <v>24</v>
      </c>
      <c r="E11" s="22"/>
      <c r="F11" s="22"/>
      <c r="G11" s="23"/>
      <c r="H11" s="24"/>
      <c r="I11" s="25">
        <f>SUM(I12:I12)</f>
        <v>3632.1000000000004</v>
      </c>
      <c r="J11" s="26"/>
    </row>
    <row r="12" spans="1:10" ht="21" customHeight="1" x14ac:dyDescent="0.25">
      <c r="A12" s="81" t="s">
        <v>31</v>
      </c>
      <c r="B12" s="81">
        <v>10004</v>
      </c>
      <c r="C12" s="81" t="s">
        <v>25</v>
      </c>
      <c r="D12" s="82" t="s">
        <v>46</v>
      </c>
      <c r="E12" s="83" t="s">
        <v>26</v>
      </c>
      <c r="F12" s="84">
        <v>6</v>
      </c>
      <c r="G12" s="85">
        <v>469.92</v>
      </c>
      <c r="H12" s="86">
        <f>ROUND((G12*($G$5+1)),2)</f>
        <v>605.35</v>
      </c>
      <c r="I12" s="87">
        <f>H12*F12</f>
        <v>3632.1000000000004</v>
      </c>
      <c r="J12" s="88">
        <f>I12*J$44/I$44</f>
        <v>1.5420534226990622E-2</v>
      </c>
    </row>
    <row r="13" spans="1:10" x14ac:dyDescent="0.2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4.25" customHeight="1" x14ac:dyDescent="0.25">
      <c r="A14" s="133"/>
      <c r="B14" s="133"/>
      <c r="C14" s="20">
        <v>2</v>
      </c>
      <c r="D14" s="55" t="s">
        <v>47</v>
      </c>
      <c r="E14" s="58"/>
      <c r="F14" s="58"/>
      <c r="G14" s="56"/>
      <c r="H14" s="58"/>
      <c r="I14" s="25">
        <f>I15+I16</f>
        <v>1000.9012</v>
      </c>
      <c r="J14" s="26"/>
    </row>
    <row r="15" spans="1:10" ht="19.5" customHeight="1" x14ac:dyDescent="0.25">
      <c r="A15" s="81" t="s">
        <v>31</v>
      </c>
      <c r="B15" s="81">
        <v>20016</v>
      </c>
      <c r="C15" s="81" t="s">
        <v>30</v>
      </c>
      <c r="D15" s="82" t="s">
        <v>48</v>
      </c>
      <c r="E15" s="83" t="s">
        <v>29</v>
      </c>
      <c r="F15" s="84">
        <v>7.71</v>
      </c>
      <c r="G15" s="85">
        <v>54.12</v>
      </c>
      <c r="H15" s="86">
        <f t="shared" ref="H15" si="0">ROUND((G15*($G$5+1)),2)</f>
        <v>69.72</v>
      </c>
      <c r="I15" s="87">
        <f t="shared" ref="I15" si="1">H15*F15</f>
        <v>537.5412</v>
      </c>
      <c r="J15" s="88">
        <f>I15*J$44/I$44</f>
        <v>2.2821983075954986E-3</v>
      </c>
    </row>
    <row r="16" spans="1:10" ht="17.25" customHeight="1" x14ac:dyDescent="0.25">
      <c r="A16" s="81" t="s">
        <v>31</v>
      </c>
      <c r="B16" s="81">
        <v>20171</v>
      </c>
      <c r="C16" s="81" t="s">
        <v>97</v>
      </c>
      <c r="D16" s="82" t="s">
        <v>49</v>
      </c>
      <c r="E16" s="83" t="s">
        <v>29</v>
      </c>
      <c r="F16" s="84">
        <v>16</v>
      </c>
      <c r="G16" s="85">
        <v>22.48</v>
      </c>
      <c r="H16" s="86">
        <f t="shared" ref="H16" si="2">ROUND((G16*($G$5+1)),2)</f>
        <v>28.96</v>
      </c>
      <c r="I16" s="87">
        <f t="shared" ref="I16" si="3">H16*F16</f>
        <v>463.36</v>
      </c>
      <c r="J16" s="88">
        <f>I16*J$44/I$44</f>
        <v>1.9672527571978674E-3</v>
      </c>
    </row>
    <row r="17" spans="1:10" ht="20.25" customHeight="1" x14ac:dyDescent="0.25">
      <c r="A17" s="93"/>
      <c r="B17" s="94"/>
      <c r="C17" s="94"/>
      <c r="D17" s="95"/>
      <c r="E17" s="96"/>
      <c r="F17" s="97"/>
      <c r="G17" s="98"/>
      <c r="H17" s="99"/>
      <c r="I17" s="100"/>
      <c r="J17" s="101"/>
    </row>
    <row r="18" spans="1:10" ht="20.25" customHeight="1" x14ac:dyDescent="0.25">
      <c r="A18" s="131"/>
      <c r="B18" s="132"/>
      <c r="C18" s="108">
        <v>3</v>
      </c>
      <c r="D18" s="106" t="s">
        <v>89</v>
      </c>
      <c r="E18" s="102"/>
      <c r="F18" s="103"/>
      <c r="G18" s="104"/>
      <c r="H18" s="104"/>
      <c r="I18" s="107">
        <f>I19</f>
        <v>12020.8</v>
      </c>
      <c r="J18" s="105"/>
    </row>
    <row r="19" spans="1:10" ht="17.25" customHeight="1" x14ac:dyDescent="0.25">
      <c r="A19" s="81" t="s">
        <v>31</v>
      </c>
      <c r="B19" s="90">
        <v>80151</v>
      </c>
      <c r="C19" s="81" t="s">
        <v>33</v>
      </c>
      <c r="D19" s="127" t="s">
        <v>88</v>
      </c>
      <c r="E19" s="27" t="s">
        <v>26</v>
      </c>
      <c r="F19" s="84">
        <v>80</v>
      </c>
      <c r="G19" s="27">
        <v>116.64</v>
      </c>
      <c r="H19" s="86">
        <f>ROUND((G19*($G$5+1)),2)</f>
        <v>150.26</v>
      </c>
      <c r="I19" s="87">
        <f>H19*F19</f>
        <v>12020.8</v>
      </c>
      <c r="J19" s="88">
        <f>I19*J$44/I$44</f>
        <v>5.1035807889597981E-2</v>
      </c>
    </row>
    <row r="20" spans="1:10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x14ac:dyDescent="0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0" ht="24" customHeight="1" x14ac:dyDescent="0.25">
      <c r="A22" s="133"/>
      <c r="B22" s="133"/>
      <c r="C22" s="20">
        <v>4</v>
      </c>
      <c r="D22" s="55" t="s">
        <v>52</v>
      </c>
      <c r="E22" s="58"/>
      <c r="F22" s="58"/>
      <c r="G22" s="56"/>
      <c r="H22" s="58"/>
      <c r="I22" s="25">
        <f>I23+I24+I25</f>
        <v>138681.98399999997</v>
      </c>
      <c r="J22" s="26"/>
    </row>
    <row r="23" spans="1:10" ht="22.5" customHeight="1" x14ac:dyDescent="0.25">
      <c r="A23" s="28" t="s">
        <v>31</v>
      </c>
      <c r="B23" s="28">
        <v>70058</v>
      </c>
      <c r="C23" s="28" t="s">
        <v>40</v>
      </c>
      <c r="D23" s="68" t="s">
        <v>53</v>
      </c>
      <c r="E23" s="27" t="s">
        <v>26</v>
      </c>
      <c r="F23" s="29">
        <v>669.9</v>
      </c>
      <c r="G23" s="30">
        <v>71.44</v>
      </c>
      <c r="H23" s="31">
        <f>ROUND((G23*($G$5+1)),2)</f>
        <v>92.03</v>
      </c>
      <c r="I23" s="32">
        <f>H23*F23</f>
        <v>61650.896999999997</v>
      </c>
      <c r="J23" s="33">
        <f>I23*J$44/I$44</f>
        <v>0.26174658388072281</v>
      </c>
    </row>
    <row r="24" spans="1:10" ht="24" customHeight="1" x14ac:dyDescent="0.25">
      <c r="A24" s="28" t="s">
        <v>31</v>
      </c>
      <c r="B24" s="28">
        <v>70052</v>
      </c>
      <c r="C24" s="28" t="s">
        <v>50</v>
      </c>
      <c r="D24" s="68" t="s">
        <v>54</v>
      </c>
      <c r="E24" s="27" t="s">
        <v>26</v>
      </c>
      <c r="F24" s="29">
        <v>669.9</v>
      </c>
      <c r="G24" s="30">
        <v>89.02</v>
      </c>
      <c r="H24" s="31">
        <f t="shared" ref="H24:H25" si="4">ROUND((G24*($G$5+1)),2)</f>
        <v>114.68</v>
      </c>
      <c r="I24" s="32">
        <f t="shared" ref="I24:I25" si="5">H24*F24</f>
        <v>76824.131999999998</v>
      </c>
      <c r="J24" s="33">
        <f t="shared" ref="J24:J25" si="6">I24*J$44/I$44</f>
        <v>0.32616644832599467</v>
      </c>
    </row>
    <row r="25" spans="1:10" ht="18.75" customHeight="1" x14ac:dyDescent="0.25">
      <c r="A25" s="28" t="s">
        <v>31</v>
      </c>
      <c r="B25" s="28">
        <v>80300</v>
      </c>
      <c r="C25" s="28" t="s">
        <v>41</v>
      </c>
      <c r="D25" s="68" t="s">
        <v>55</v>
      </c>
      <c r="E25" s="27" t="s">
        <v>26</v>
      </c>
      <c r="F25" s="29">
        <v>28.35</v>
      </c>
      <c r="G25" s="30">
        <v>5.67</v>
      </c>
      <c r="H25" s="31">
        <f t="shared" si="4"/>
        <v>7.3</v>
      </c>
      <c r="I25" s="32">
        <f t="shared" si="5"/>
        <v>206.95500000000001</v>
      </c>
      <c r="J25" s="33">
        <f t="shared" si="6"/>
        <v>8.7865330275786573E-4</v>
      </c>
    </row>
    <row r="26" spans="1:10" ht="21.75" customHeight="1" x14ac:dyDescent="0.25">
      <c r="A26" s="37"/>
      <c r="B26" s="37"/>
      <c r="C26" s="37"/>
      <c r="D26" s="38"/>
      <c r="E26" s="36"/>
      <c r="F26" s="39"/>
      <c r="G26" s="40"/>
      <c r="H26" s="41"/>
      <c r="I26" s="42"/>
      <c r="J26" s="43"/>
    </row>
    <row r="27" spans="1:10" x14ac:dyDescent="0.25">
      <c r="A27" s="133"/>
      <c r="B27" s="133"/>
      <c r="C27" s="20">
        <v>5</v>
      </c>
      <c r="D27" s="55" t="s">
        <v>57</v>
      </c>
      <c r="E27" s="58"/>
      <c r="F27" s="58"/>
      <c r="G27" s="56"/>
      <c r="H27" s="58"/>
      <c r="I27" s="25">
        <f>I28+I29</f>
        <v>26527.536</v>
      </c>
      <c r="J27" s="26"/>
    </row>
    <row r="28" spans="1:10" x14ac:dyDescent="0.25">
      <c r="A28" s="28" t="s">
        <v>31</v>
      </c>
      <c r="B28" s="28">
        <v>90304</v>
      </c>
      <c r="C28" s="28" t="s">
        <v>44</v>
      </c>
      <c r="D28" s="68" t="s">
        <v>56</v>
      </c>
      <c r="E28" s="27" t="s">
        <v>26</v>
      </c>
      <c r="F28" s="29">
        <v>67.2</v>
      </c>
      <c r="G28" s="30">
        <v>269.61</v>
      </c>
      <c r="H28" s="31">
        <f>ROUND((G28*($G$5+1)),2)</f>
        <v>347.31</v>
      </c>
      <c r="I28" s="32">
        <f>H28*F28</f>
        <v>23339.232</v>
      </c>
      <c r="J28" s="33">
        <f>I28*J$44/I$44</f>
        <v>9.908962470407609E-2</v>
      </c>
    </row>
    <row r="29" spans="1:10" ht="27" customHeight="1" x14ac:dyDescent="0.25">
      <c r="A29" s="27" t="s">
        <v>31</v>
      </c>
      <c r="B29" s="28">
        <v>91375</v>
      </c>
      <c r="C29" s="28" t="s">
        <v>84</v>
      </c>
      <c r="D29" s="68" t="s">
        <v>58</v>
      </c>
      <c r="E29" s="27" t="s">
        <v>26</v>
      </c>
      <c r="F29" s="29">
        <v>3.6</v>
      </c>
      <c r="G29" s="30">
        <v>687.5</v>
      </c>
      <c r="H29" s="31">
        <f>ROUND((G29*($G$5+1)),2)</f>
        <v>885.64</v>
      </c>
      <c r="I29" s="32">
        <f t="shared" ref="I29" si="7">H29*F29</f>
        <v>3188.3040000000001</v>
      </c>
      <c r="J29" s="33">
        <f>I29*J$44/I$44</f>
        <v>1.3536342875485561E-2</v>
      </c>
    </row>
    <row r="30" spans="1:10" ht="17.25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ht="18" customHeight="1" x14ac:dyDescent="0.25">
      <c r="A31" s="133"/>
      <c r="B31" s="133"/>
      <c r="C31" s="20">
        <v>6</v>
      </c>
      <c r="D31" s="55" t="s">
        <v>61</v>
      </c>
      <c r="E31" s="58"/>
      <c r="F31" s="58"/>
      <c r="G31" s="56"/>
      <c r="H31" s="58"/>
      <c r="I31" s="25">
        <f>I32+I33</f>
        <v>38782.185700000002</v>
      </c>
      <c r="J31" s="26"/>
    </row>
    <row r="32" spans="1:10" ht="17.25" customHeight="1" x14ac:dyDescent="0.25">
      <c r="A32" s="28" t="s">
        <v>31</v>
      </c>
      <c r="B32" s="28">
        <v>150179</v>
      </c>
      <c r="C32" s="28" t="s">
        <v>45</v>
      </c>
      <c r="D32" s="68" t="s">
        <v>62</v>
      </c>
      <c r="E32" s="27" t="s">
        <v>26</v>
      </c>
      <c r="F32" s="29">
        <v>1218.55</v>
      </c>
      <c r="G32" s="30">
        <v>20.059999999999999</v>
      </c>
      <c r="H32" s="31">
        <f>ROUND((G32*($G$5+1)),2)</f>
        <v>25.84</v>
      </c>
      <c r="I32" s="32">
        <f>H32*F32</f>
        <v>31487.331999999999</v>
      </c>
      <c r="J32" s="33">
        <f>I32*J$44/I$44</f>
        <v>0.13368340101390849</v>
      </c>
    </row>
    <row r="33" spans="1:10" ht="24.75" customHeight="1" x14ac:dyDescent="0.25">
      <c r="A33" s="28" t="s">
        <v>31</v>
      </c>
      <c r="B33" s="28">
        <v>150731</v>
      </c>
      <c r="C33" s="28" t="s">
        <v>51</v>
      </c>
      <c r="D33" s="68" t="s">
        <v>63</v>
      </c>
      <c r="E33" s="27" t="s">
        <v>26</v>
      </c>
      <c r="F33" s="29">
        <v>256.58999999999997</v>
      </c>
      <c r="G33" s="30">
        <v>22.07</v>
      </c>
      <c r="H33" s="31">
        <f>ROUND((G33*($G$5+1)),2)</f>
        <v>28.43</v>
      </c>
      <c r="I33" s="32">
        <f>H33*F33</f>
        <v>7294.8536999999997</v>
      </c>
      <c r="J33" s="33">
        <f>I33*J$44/I$44</f>
        <v>3.0971212566212152E-2</v>
      </c>
    </row>
    <row r="34" spans="1:10" ht="17.25" customHeight="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19.5" customHeight="1" x14ac:dyDescent="0.25">
      <c r="A35" s="133"/>
      <c r="B35" s="133"/>
      <c r="C35" s="20">
        <v>7</v>
      </c>
      <c r="D35" s="55" t="s">
        <v>42</v>
      </c>
      <c r="E35" s="58"/>
      <c r="F35" s="58"/>
      <c r="G35" s="56"/>
      <c r="H35" s="58"/>
      <c r="I35" s="25">
        <f>I36+I37</f>
        <v>7284</v>
      </c>
      <c r="J35" s="26"/>
    </row>
    <row r="36" spans="1:10" ht="19.5" customHeight="1" x14ac:dyDescent="0.25">
      <c r="A36" s="27" t="s">
        <v>31</v>
      </c>
      <c r="B36" s="90">
        <v>170998</v>
      </c>
      <c r="C36" s="28" t="s">
        <v>59</v>
      </c>
      <c r="D36" s="126" t="s">
        <v>86</v>
      </c>
      <c r="E36" s="27" t="s">
        <v>32</v>
      </c>
      <c r="F36" s="29">
        <v>70</v>
      </c>
      <c r="G36" s="30">
        <v>17.23</v>
      </c>
      <c r="H36" s="31">
        <f t="shared" ref="H36:H37" si="8">ROUND((G36*($G$5+1)),2)</f>
        <v>22.2</v>
      </c>
      <c r="I36" s="32">
        <f t="shared" ref="I36" si="9">H36*F36</f>
        <v>1554</v>
      </c>
      <c r="J36" s="33">
        <f>I36*J$44/I$44</f>
        <v>6.5977011064517564E-3</v>
      </c>
    </row>
    <row r="37" spans="1:10" ht="16.5" customHeight="1" x14ac:dyDescent="0.25">
      <c r="A37" s="27" t="s">
        <v>31</v>
      </c>
      <c r="B37" s="91">
        <v>171491</v>
      </c>
      <c r="C37" s="28" t="s">
        <v>60</v>
      </c>
      <c r="D37" s="68" t="s">
        <v>85</v>
      </c>
      <c r="E37" s="27" t="s">
        <v>32</v>
      </c>
      <c r="F37" s="29">
        <v>50</v>
      </c>
      <c r="G37" s="30">
        <v>88.96</v>
      </c>
      <c r="H37" s="31">
        <f t="shared" si="8"/>
        <v>114.6</v>
      </c>
      <c r="I37" s="32">
        <f t="shared" ref="I37" si="10">H37*F37</f>
        <v>5730</v>
      </c>
      <c r="J37" s="33">
        <f>I37*J$44/I$44</f>
        <v>2.4327430720700489E-2</v>
      </c>
    </row>
    <row r="38" spans="1:10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16.5" customHeight="1" x14ac:dyDescent="0.25">
      <c r="A39" s="133"/>
      <c r="B39" s="133"/>
      <c r="C39" s="20">
        <v>8</v>
      </c>
      <c r="D39" s="55" t="s">
        <v>67</v>
      </c>
      <c r="E39" s="58"/>
      <c r="F39" s="58"/>
      <c r="G39" s="56"/>
      <c r="H39" s="58"/>
      <c r="I39" s="25">
        <f>SUM(I40:I42)</f>
        <v>7607.08</v>
      </c>
      <c r="J39" s="26"/>
    </row>
    <row r="40" spans="1:10" ht="22.5" customHeight="1" x14ac:dyDescent="0.25">
      <c r="A40" s="28" t="s">
        <v>31</v>
      </c>
      <c r="B40" s="28">
        <v>180299</v>
      </c>
      <c r="C40" s="28" t="s">
        <v>90</v>
      </c>
      <c r="D40" s="68" t="s">
        <v>64</v>
      </c>
      <c r="E40" s="27" t="s">
        <v>65</v>
      </c>
      <c r="F40" s="29">
        <v>8</v>
      </c>
      <c r="G40" s="30">
        <v>449.67</v>
      </c>
      <c r="H40" s="31">
        <f>ROUND((G40*($G$5+1)),2)</f>
        <v>579.26</v>
      </c>
      <c r="I40" s="32">
        <f>H40*F40</f>
        <v>4634.08</v>
      </c>
      <c r="J40" s="33">
        <f>I40*J$44/I$44</f>
        <v>1.9674565471934333E-2</v>
      </c>
    </row>
    <row r="41" spans="1:10" ht="36" customHeight="1" x14ac:dyDescent="0.25">
      <c r="A41" s="28" t="s">
        <v>31</v>
      </c>
      <c r="B41" s="28">
        <v>180214</v>
      </c>
      <c r="C41" s="28" t="s">
        <v>91</v>
      </c>
      <c r="D41" s="68" t="s">
        <v>66</v>
      </c>
      <c r="E41" s="27" t="s">
        <v>65</v>
      </c>
      <c r="F41" s="29">
        <v>4</v>
      </c>
      <c r="G41" s="30">
        <v>360.71</v>
      </c>
      <c r="H41" s="31">
        <f>ROUND((G41*($G$5+1)),2)</f>
        <v>464.67</v>
      </c>
      <c r="I41" s="32">
        <f>H41*F41</f>
        <v>1858.68</v>
      </c>
      <c r="J41" s="33">
        <f>I41*J$44/I$44</f>
        <v>7.891258103307432E-3</v>
      </c>
    </row>
    <row r="42" spans="1:10" ht="30" customHeight="1" x14ac:dyDescent="0.25">
      <c r="A42" s="27" t="s">
        <v>31</v>
      </c>
      <c r="B42" s="92">
        <v>180102</v>
      </c>
      <c r="C42" s="28" t="s">
        <v>92</v>
      </c>
      <c r="D42" s="68" t="s">
        <v>87</v>
      </c>
      <c r="E42" s="27" t="s">
        <v>230</v>
      </c>
      <c r="F42" s="29">
        <v>24</v>
      </c>
      <c r="G42" s="30">
        <v>36.04</v>
      </c>
      <c r="H42" s="31">
        <f t="shared" ref="H42" si="11">ROUND((G42*($G$5+1)),2)</f>
        <v>46.43</v>
      </c>
      <c r="I42" s="32">
        <f t="shared" ref="I42" si="12">H42*F42</f>
        <v>1114.32</v>
      </c>
      <c r="J42" s="33">
        <f>I42*J$44/I$44</f>
        <v>4.7309847470664865E-3</v>
      </c>
    </row>
    <row r="43" spans="1:10" ht="15.75" customHeight="1" thickBot="1" x14ac:dyDescent="0.3">
      <c r="A43" s="36"/>
      <c r="B43" s="37"/>
      <c r="C43" s="36"/>
      <c r="D43" s="38"/>
      <c r="E43" s="36"/>
      <c r="F43" s="39"/>
      <c r="G43" s="40"/>
      <c r="H43" s="41"/>
      <c r="I43" s="42"/>
      <c r="J43" s="43"/>
    </row>
    <row r="44" spans="1:10" ht="24" customHeight="1" thickBot="1" x14ac:dyDescent="0.3">
      <c r="A44" s="128" t="s">
        <v>27</v>
      </c>
      <c r="B44" s="129"/>
      <c r="C44" s="129"/>
      <c r="D44" s="129"/>
      <c r="E44" s="129"/>
      <c r="F44" s="129"/>
      <c r="G44" s="129"/>
      <c r="H44" s="130"/>
      <c r="I44" s="34">
        <f>I11+I14+I18+I22+I27+I31+I35+I39</f>
        <v>235536.58689999997</v>
      </c>
      <c r="J44" s="35">
        <v>1</v>
      </c>
    </row>
    <row r="45" spans="1:10" ht="18" customHeight="1" x14ac:dyDescent="0.25"/>
    <row r="46" spans="1:10" ht="15" customHeight="1" x14ac:dyDescent="0.25"/>
    <row r="50" ht="9.9499999999999993" customHeight="1" x14ac:dyDescent="0.25"/>
    <row r="51" ht="9.9499999999999993" customHeight="1" x14ac:dyDescent="0.25"/>
    <row r="53" ht="9.9499999999999993" customHeight="1" x14ac:dyDescent="0.25"/>
    <row r="54" ht="9.9499999999999993" customHeight="1" x14ac:dyDescent="0.25"/>
    <row r="57" ht="9.9499999999999993" customHeight="1" x14ac:dyDescent="0.25"/>
    <row r="58" ht="9.9499999999999993" customHeight="1" x14ac:dyDescent="0.25"/>
    <row r="60" ht="17.25" customHeight="1" x14ac:dyDescent="0.25"/>
    <row r="61" ht="37.5" customHeight="1" x14ac:dyDescent="0.25"/>
    <row r="65" ht="36.75" customHeight="1" x14ac:dyDescent="0.25"/>
    <row r="66" ht="43.5" customHeight="1" x14ac:dyDescent="0.25"/>
    <row r="68" ht="9.9499999999999993" customHeight="1" x14ac:dyDescent="0.25"/>
    <row r="69" ht="9.9499999999999993" customHeight="1" x14ac:dyDescent="0.25"/>
    <row r="82" ht="9.9499999999999993" customHeight="1" x14ac:dyDescent="0.25"/>
    <row r="83" ht="9.9499999999999993" customHeight="1" x14ac:dyDescent="0.25"/>
    <row r="87" ht="9.9499999999999993" customHeight="1" x14ac:dyDescent="0.25"/>
    <row r="88" ht="9.9499999999999993" customHeight="1" x14ac:dyDescent="0.25"/>
    <row r="91" ht="10.5" customHeight="1" x14ac:dyDescent="0.25"/>
    <row r="92" hidden="1" x14ac:dyDescent="0.25"/>
    <row r="95" ht="9.9499999999999993" customHeight="1" x14ac:dyDescent="0.25"/>
    <row r="96" ht="9.9499999999999993" customHeight="1" x14ac:dyDescent="0.25"/>
    <row r="108" spans="14:14" x14ac:dyDescent="0.25">
      <c r="N108" s="54" t="s">
        <v>43</v>
      </c>
    </row>
  </sheetData>
  <mergeCells count="25">
    <mergeCell ref="A39:B39"/>
    <mergeCell ref="A38:J38"/>
    <mergeCell ref="A1:J1"/>
    <mergeCell ref="E2:F2"/>
    <mergeCell ref="I2:J5"/>
    <mergeCell ref="E3:F3"/>
    <mergeCell ref="E4:F4"/>
    <mergeCell ref="E5:F5"/>
    <mergeCell ref="G4:H4"/>
    <mergeCell ref="A44:H44"/>
    <mergeCell ref="A18:B18"/>
    <mergeCell ref="A11:B11"/>
    <mergeCell ref="B6:D6"/>
    <mergeCell ref="A22:B22"/>
    <mergeCell ref="A27:B27"/>
    <mergeCell ref="A20:J20"/>
    <mergeCell ref="A13:J13"/>
    <mergeCell ref="A21:J21"/>
    <mergeCell ref="A30:J30"/>
    <mergeCell ref="G7:J7"/>
    <mergeCell ref="A8:J8"/>
    <mergeCell ref="A14:B14"/>
    <mergeCell ref="A31:B31"/>
    <mergeCell ref="A34:J34"/>
    <mergeCell ref="A35:B35"/>
  </mergeCells>
  <pageMargins left="0.51181102362204722" right="0.51181102362204722" top="0.78740157480314965" bottom="0.78740157480314965" header="0.31496062992125984" footer="0.31496062992125984"/>
  <pageSetup paperSize="9" scale="57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0"/>
  <sheetViews>
    <sheetView topLeftCell="A67" workbookViewId="0">
      <selection activeCell="F201" sqref="F201"/>
    </sheetView>
  </sheetViews>
  <sheetFormatPr defaultRowHeight="15" x14ac:dyDescent="0.25"/>
  <cols>
    <col min="2" max="2" width="35.42578125" customWidth="1"/>
    <col min="5" max="5" width="10.5703125" bestFit="1" customWidth="1"/>
  </cols>
  <sheetData>
    <row r="2" spans="1:8" x14ac:dyDescent="0.25">
      <c r="A2" s="154" t="s">
        <v>98</v>
      </c>
      <c r="B2" s="154"/>
      <c r="C2" s="154"/>
      <c r="D2" s="154"/>
      <c r="E2" s="154"/>
      <c r="F2" s="154"/>
      <c r="G2" s="154"/>
      <c r="H2" s="154"/>
    </row>
    <row r="3" spans="1:8" x14ac:dyDescent="0.25">
      <c r="A3" s="154"/>
      <c r="B3" s="154"/>
      <c r="C3" s="154"/>
      <c r="D3" s="154"/>
      <c r="E3" s="154"/>
      <c r="F3" s="154"/>
      <c r="G3" s="154"/>
      <c r="H3" s="154"/>
    </row>
    <row r="5" spans="1:8" x14ac:dyDescent="0.25">
      <c r="A5" s="155" t="s">
        <v>99</v>
      </c>
      <c r="B5" s="156"/>
      <c r="C5" s="156"/>
      <c r="D5" s="156"/>
      <c r="E5" s="156"/>
      <c r="F5" s="156"/>
      <c r="G5" s="156"/>
      <c r="H5" s="157"/>
    </row>
    <row r="6" spans="1:8" x14ac:dyDescent="0.25">
      <c r="A6" s="77" t="s">
        <v>15</v>
      </c>
      <c r="B6" s="77" t="str">
        <f>'[1]PLANILHA ORCA'!D12</f>
        <v>Placa da obra em chapa galvanizada</v>
      </c>
      <c r="C6" s="77" t="s">
        <v>100</v>
      </c>
      <c r="D6" s="77" t="s">
        <v>101</v>
      </c>
      <c r="E6" s="77" t="s">
        <v>102</v>
      </c>
      <c r="F6" s="116"/>
      <c r="G6" s="109"/>
      <c r="H6" s="109"/>
    </row>
    <row r="7" spans="1:8" x14ac:dyDescent="0.25">
      <c r="A7" s="77" t="s">
        <v>103</v>
      </c>
      <c r="B7" s="77" t="s">
        <v>109</v>
      </c>
      <c r="C7" s="77" t="s">
        <v>118</v>
      </c>
      <c r="D7" s="117">
        <v>0.1</v>
      </c>
      <c r="E7" s="118">
        <v>14.35</v>
      </c>
      <c r="F7" s="119">
        <f>D7*E7</f>
        <v>1.4350000000000001</v>
      </c>
      <c r="G7" s="109"/>
      <c r="H7" s="109"/>
    </row>
    <row r="8" spans="1:8" x14ac:dyDescent="0.25">
      <c r="A8" s="77" t="s">
        <v>104</v>
      </c>
      <c r="B8" s="77" t="s">
        <v>110</v>
      </c>
      <c r="C8" s="77" t="s">
        <v>119</v>
      </c>
      <c r="D8" s="117">
        <v>0.17</v>
      </c>
      <c r="E8" s="118">
        <v>245</v>
      </c>
      <c r="F8" s="119">
        <f t="shared" ref="F8:F15" si="0">D8*E8</f>
        <v>41.650000000000006</v>
      </c>
      <c r="G8" s="109"/>
      <c r="H8" s="109"/>
    </row>
    <row r="9" spans="1:8" x14ac:dyDescent="0.25">
      <c r="A9" s="77" t="s">
        <v>105</v>
      </c>
      <c r="B9" s="77" t="s">
        <v>111</v>
      </c>
      <c r="C9" s="77" t="s">
        <v>120</v>
      </c>
      <c r="D9" s="117">
        <v>0.5</v>
      </c>
      <c r="E9" s="118">
        <v>89.9</v>
      </c>
      <c r="F9" s="119">
        <f t="shared" si="0"/>
        <v>44.95</v>
      </c>
      <c r="G9" s="109"/>
      <c r="H9" s="109"/>
    </row>
    <row r="10" spans="1:8" x14ac:dyDescent="0.25">
      <c r="A10" s="77" t="s">
        <v>106</v>
      </c>
      <c r="B10" s="77" t="s">
        <v>112</v>
      </c>
      <c r="C10" s="77" t="s">
        <v>121</v>
      </c>
      <c r="D10" s="117">
        <v>6.6000000000000003E-2</v>
      </c>
      <c r="E10" s="118">
        <v>107.45</v>
      </c>
      <c r="F10" s="119">
        <f t="shared" si="0"/>
        <v>7.0917000000000003</v>
      </c>
      <c r="G10" s="109"/>
      <c r="H10" s="109"/>
    </row>
    <row r="11" spans="1:8" ht="30" x14ac:dyDescent="0.25">
      <c r="A11" s="77" t="s">
        <v>107</v>
      </c>
      <c r="B11" s="120" t="s">
        <v>113</v>
      </c>
      <c r="C11" s="77" t="s">
        <v>119</v>
      </c>
      <c r="D11" s="117">
        <v>0.16</v>
      </c>
      <c r="E11" s="118">
        <v>150</v>
      </c>
      <c r="F11" s="119">
        <f t="shared" si="0"/>
        <v>24</v>
      </c>
      <c r="G11" s="109"/>
      <c r="H11" s="109"/>
    </row>
    <row r="12" spans="1:8" x14ac:dyDescent="0.25">
      <c r="A12" s="77" t="s">
        <v>108</v>
      </c>
      <c r="B12" s="77" t="s">
        <v>114</v>
      </c>
      <c r="C12" s="77" t="s">
        <v>123</v>
      </c>
      <c r="D12" s="117">
        <v>3.3000000000000002E-2</v>
      </c>
      <c r="E12" s="118">
        <v>137.99</v>
      </c>
      <c r="F12" s="119">
        <f t="shared" si="0"/>
        <v>4.5536700000000003</v>
      </c>
      <c r="G12" s="109"/>
      <c r="H12" s="109"/>
    </row>
    <row r="13" spans="1:8" ht="30" x14ac:dyDescent="0.25">
      <c r="A13" s="77">
        <v>280013</v>
      </c>
      <c r="B13" s="120" t="s">
        <v>115</v>
      </c>
      <c r="C13" s="77" t="s">
        <v>124</v>
      </c>
      <c r="D13" s="117">
        <v>3</v>
      </c>
      <c r="E13" s="118">
        <v>20.04</v>
      </c>
      <c r="F13" s="119">
        <f t="shared" si="0"/>
        <v>60.12</v>
      </c>
      <c r="G13" s="109"/>
      <c r="H13" s="109"/>
    </row>
    <row r="14" spans="1:8" ht="30" x14ac:dyDescent="0.25">
      <c r="A14" s="77">
        <v>280024</v>
      </c>
      <c r="B14" s="120" t="s">
        <v>116</v>
      </c>
      <c r="C14" s="77" t="s">
        <v>124</v>
      </c>
      <c r="D14" s="117">
        <v>8.9580000000000002</v>
      </c>
      <c r="E14" s="118">
        <v>21.21</v>
      </c>
      <c r="F14" s="119">
        <f t="shared" si="0"/>
        <v>189.99918000000002</v>
      </c>
      <c r="G14" s="109"/>
      <c r="H14" s="109"/>
    </row>
    <row r="15" spans="1:8" ht="30" x14ac:dyDescent="0.25">
      <c r="A15" s="77">
        <v>280026</v>
      </c>
      <c r="B15" s="120" t="s">
        <v>117</v>
      </c>
      <c r="C15" s="77" t="s">
        <v>124</v>
      </c>
      <c r="D15" s="117">
        <v>6</v>
      </c>
      <c r="E15" s="118">
        <v>16.02</v>
      </c>
      <c r="F15" s="119">
        <f t="shared" si="0"/>
        <v>96.12</v>
      </c>
      <c r="G15" s="109"/>
      <c r="H15" s="109"/>
    </row>
    <row r="16" spans="1:8" x14ac:dyDescent="0.25">
      <c r="A16" s="153" t="s">
        <v>27</v>
      </c>
      <c r="B16" s="153"/>
      <c r="C16" s="153"/>
      <c r="D16" s="153"/>
      <c r="E16" s="153"/>
      <c r="F16" s="119">
        <f>SUM(F7:F15)</f>
        <v>469.91955000000007</v>
      </c>
      <c r="G16" s="109"/>
      <c r="H16" s="109"/>
    </row>
    <row r="18" spans="1:6" ht="30" x14ac:dyDescent="0.25">
      <c r="A18" s="77" t="s">
        <v>15</v>
      </c>
      <c r="B18" s="120" t="str">
        <f>'PLANILHA ORCA'!D15</f>
        <v>Demolição manual de alvenaria de tijolo</v>
      </c>
      <c r="C18" s="77" t="s">
        <v>100</v>
      </c>
      <c r="D18" s="77" t="s">
        <v>101</v>
      </c>
      <c r="E18" s="77" t="s">
        <v>102</v>
      </c>
      <c r="F18" s="116"/>
    </row>
    <row r="19" spans="1:6" ht="30" x14ac:dyDescent="0.25">
      <c r="A19" s="77">
        <v>280023</v>
      </c>
      <c r="B19" s="120" t="s">
        <v>125</v>
      </c>
      <c r="C19" s="77" t="s">
        <v>124</v>
      </c>
      <c r="D19" s="117">
        <v>0.3</v>
      </c>
      <c r="E19" s="118">
        <v>20.21</v>
      </c>
      <c r="F19" s="119">
        <f>D19*E19</f>
        <v>6.0629999999999997</v>
      </c>
    </row>
    <row r="20" spans="1:6" ht="30" x14ac:dyDescent="0.25">
      <c r="A20" s="77">
        <v>280026</v>
      </c>
      <c r="B20" s="120" t="s">
        <v>117</v>
      </c>
      <c r="C20" s="77" t="s">
        <v>124</v>
      </c>
      <c r="D20" s="117">
        <v>3</v>
      </c>
      <c r="E20" s="118">
        <v>16.02</v>
      </c>
      <c r="F20" s="119">
        <f t="shared" ref="F20:F27" si="1">D20*E20</f>
        <v>48.06</v>
      </c>
    </row>
    <row r="21" spans="1:6" x14ac:dyDescent="0.25">
      <c r="A21" s="77"/>
      <c r="B21" s="77"/>
      <c r="C21" s="77"/>
      <c r="D21" s="117"/>
      <c r="E21" s="118"/>
      <c r="F21" s="119">
        <f t="shared" si="1"/>
        <v>0</v>
      </c>
    </row>
    <row r="22" spans="1:6" x14ac:dyDescent="0.25">
      <c r="A22" s="77"/>
      <c r="B22" s="77"/>
      <c r="C22" s="77"/>
      <c r="D22" s="117"/>
      <c r="E22" s="118"/>
      <c r="F22" s="119">
        <f t="shared" si="1"/>
        <v>0</v>
      </c>
    </row>
    <row r="23" spans="1:6" x14ac:dyDescent="0.25">
      <c r="A23" s="77"/>
      <c r="B23" s="120"/>
      <c r="C23" s="77"/>
      <c r="D23" s="117"/>
      <c r="E23" s="118"/>
      <c r="F23" s="119">
        <f t="shared" si="1"/>
        <v>0</v>
      </c>
    </row>
    <row r="24" spans="1:6" x14ac:dyDescent="0.25">
      <c r="A24" s="77"/>
      <c r="B24" s="77"/>
      <c r="C24" s="77"/>
      <c r="D24" s="117"/>
      <c r="E24" s="118"/>
      <c r="F24" s="119">
        <f t="shared" si="1"/>
        <v>0</v>
      </c>
    </row>
    <row r="25" spans="1:6" x14ac:dyDescent="0.25">
      <c r="A25" s="77"/>
      <c r="B25" s="120"/>
      <c r="C25" s="77"/>
      <c r="D25" s="117"/>
      <c r="E25" s="118"/>
      <c r="F25" s="119">
        <f t="shared" si="1"/>
        <v>0</v>
      </c>
    </row>
    <row r="26" spans="1:6" x14ac:dyDescent="0.25">
      <c r="A26" s="77"/>
      <c r="B26" s="120"/>
      <c r="C26" s="77"/>
      <c r="D26" s="117"/>
      <c r="E26" s="118"/>
      <c r="F26" s="119">
        <f t="shared" si="1"/>
        <v>0</v>
      </c>
    </row>
    <row r="27" spans="1:6" x14ac:dyDescent="0.25">
      <c r="A27" s="77"/>
      <c r="B27" s="120"/>
      <c r="C27" s="77"/>
      <c r="D27" s="117"/>
      <c r="E27" s="118"/>
      <c r="F27" s="119">
        <f t="shared" si="1"/>
        <v>0</v>
      </c>
    </row>
    <row r="28" spans="1:6" x14ac:dyDescent="0.25">
      <c r="A28" s="153" t="s">
        <v>27</v>
      </c>
      <c r="B28" s="153"/>
      <c r="C28" s="153"/>
      <c r="D28" s="153"/>
      <c r="E28" s="153"/>
      <c r="F28" s="119">
        <f>SUM(F19:F27)</f>
        <v>54.123000000000005</v>
      </c>
    </row>
    <row r="30" spans="1:6" ht="30" x14ac:dyDescent="0.25">
      <c r="A30" s="77" t="s">
        <v>15</v>
      </c>
      <c r="B30" s="120" t="str">
        <f>'PLANILHA ORCA'!D16</f>
        <v>Retirada de entulho c/ equipamento distancia ate 5k</v>
      </c>
      <c r="C30" s="77" t="s">
        <v>100</v>
      </c>
      <c r="D30" s="77" t="s">
        <v>101</v>
      </c>
      <c r="E30" s="77" t="s">
        <v>102</v>
      </c>
      <c r="F30" s="116"/>
    </row>
    <row r="31" spans="1:6" x14ac:dyDescent="0.25">
      <c r="A31" s="77" t="s">
        <v>126</v>
      </c>
      <c r="B31" s="120" t="s">
        <v>129</v>
      </c>
      <c r="C31" s="77" t="s">
        <v>133</v>
      </c>
      <c r="D31" s="117">
        <v>0.19500000000000001</v>
      </c>
      <c r="E31" s="118">
        <v>93.72</v>
      </c>
      <c r="F31" s="119">
        <f>D31*E31</f>
        <v>18.275400000000001</v>
      </c>
    </row>
    <row r="32" spans="1:6" x14ac:dyDescent="0.25">
      <c r="A32" s="77" t="s">
        <v>127</v>
      </c>
      <c r="B32" s="120" t="s">
        <v>130</v>
      </c>
      <c r="C32" s="77" t="s">
        <v>134</v>
      </c>
      <c r="D32" s="117">
        <v>9.7999999999999997E-3</v>
      </c>
      <c r="E32" s="118">
        <v>187.43</v>
      </c>
      <c r="F32" s="119">
        <f t="shared" ref="F32:F39" si="2">D32*E32</f>
        <v>1.8368139999999999</v>
      </c>
    </row>
    <row r="33" spans="1:6" x14ac:dyDescent="0.25">
      <c r="A33" s="77" t="s">
        <v>128</v>
      </c>
      <c r="B33" s="77" t="s">
        <v>131</v>
      </c>
      <c r="C33" s="77" t="s">
        <v>134</v>
      </c>
      <c r="D33" s="117">
        <v>9.7999999999999997E-3</v>
      </c>
      <c r="E33" s="118">
        <v>208.26</v>
      </c>
      <c r="F33" s="119">
        <f t="shared" si="2"/>
        <v>2.0409479999999998</v>
      </c>
    </row>
    <row r="34" spans="1:6" ht="30" x14ac:dyDescent="0.25">
      <c r="A34" s="77">
        <v>280026</v>
      </c>
      <c r="B34" s="120" t="s">
        <v>132</v>
      </c>
      <c r="C34" s="77" t="s">
        <v>124</v>
      </c>
      <c r="D34" s="117">
        <v>0.02</v>
      </c>
      <c r="E34" s="118">
        <v>16.02</v>
      </c>
      <c r="F34" s="119">
        <f t="shared" si="2"/>
        <v>0.32040000000000002</v>
      </c>
    </row>
    <row r="35" spans="1:6" x14ac:dyDescent="0.25">
      <c r="A35" s="77"/>
      <c r="B35" s="120"/>
      <c r="C35" s="77"/>
      <c r="D35" s="117"/>
      <c r="E35" s="118"/>
      <c r="F35" s="119">
        <f t="shared" si="2"/>
        <v>0</v>
      </c>
    </row>
    <row r="36" spans="1:6" x14ac:dyDescent="0.25">
      <c r="A36" s="77"/>
      <c r="B36" s="77"/>
      <c r="C36" s="77"/>
      <c r="D36" s="117"/>
      <c r="E36" s="118"/>
      <c r="F36" s="119">
        <f t="shared" si="2"/>
        <v>0</v>
      </c>
    </row>
    <row r="37" spans="1:6" x14ac:dyDescent="0.25">
      <c r="A37" s="77"/>
      <c r="B37" s="120"/>
      <c r="C37" s="77"/>
      <c r="D37" s="117"/>
      <c r="E37" s="118"/>
      <c r="F37" s="119">
        <f t="shared" si="2"/>
        <v>0</v>
      </c>
    </row>
    <row r="38" spans="1:6" x14ac:dyDescent="0.25">
      <c r="A38" s="77"/>
      <c r="B38" s="120"/>
      <c r="C38" s="77"/>
      <c r="D38" s="117"/>
      <c r="E38" s="118"/>
      <c r="F38" s="119">
        <f t="shared" si="2"/>
        <v>0</v>
      </c>
    </row>
    <row r="39" spans="1:6" x14ac:dyDescent="0.25">
      <c r="A39" s="77"/>
      <c r="B39" s="120"/>
      <c r="C39" s="77"/>
      <c r="D39" s="117"/>
      <c r="E39" s="118"/>
      <c r="F39" s="119">
        <f t="shared" si="2"/>
        <v>0</v>
      </c>
    </row>
    <row r="40" spans="1:6" x14ac:dyDescent="0.25">
      <c r="A40" s="153" t="s">
        <v>27</v>
      </c>
      <c r="B40" s="153"/>
      <c r="C40" s="153"/>
      <c r="D40" s="153"/>
      <c r="E40" s="153"/>
      <c r="F40" s="119">
        <v>22.48</v>
      </c>
    </row>
    <row r="42" spans="1:6" x14ac:dyDescent="0.25">
      <c r="A42" s="77" t="s">
        <v>15</v>
      </c>
      <c r="B42" s="120" t="str">
        <f>'PLANILHA ORCA'!D19</f>
        <v>Impermeabilização de lajes e calhas</v>
      </c>
      <c r="C42" s="77" t="s">
        <v>100</v>
      </c>
      <c r="D42" s="77" t="s">
        <v>101</v>
      </c>
      <c r="E42" s="77" t="s">
        <v>102</v>
      </c>
      <c r="F42" s="116"/>
    </row>
    <row r="43" spans="1:6" x14ac:dyDescent="0.25">
      <c r="A43" s="77" t="s">
        <v>135</v>
      </c>
      <c r="B43" s="120" t="s">
        <v>139</v>
      </c>
      <c r="C43" s="77" t="s">
        <v>143</v>
      </c>
      <c r="D43" s="117">
        <v>0.22</v>
      </c>
      <c r="E43" s="118">
        <v>41.13</v>
      </c>
      <c r="F43" s="119">
        <f>D43*E43</f>
        <v>9.0486000000000004</v>
      </c>
    </row>
    <row r="44" spans="1:6" ht="30" x14ac:dyDescent="0.25">
      <c r="A44" s="77" t="s">
        <v>136</v>
      </c>
      <c r="B44" s="120" t="s">
        <v>140</v>
      </c>
      <c r="C44" s="77" t="s">
        <v>144</v>
      </c>
      <c r="D44" s="117">
        <v>2</v>
      </c>
      <c r="E44" s="118">
        <v>25.99</v>
      </c>
      <c r="F44" s="119">
        <f t="shared" ref="F44:F51" si="3">D44*E44</f>
        <v>51.98</v>
      </c>
    </row>
    <row r="45" spans="1:6" x14ac:dyDescent="0.25">
      <c r="A45" s="77" t="s">
        <v>137</v>
      </c>
      <c r="B45" s="77" t="s">
        <v>141</v>
      </c>
      <c r="C45" s="77" t="s">
        <v>145</v>
      </c>
      <c r="D45" s="117">
        <v>2.4E-2</v>
      </c>
      <c r="E45" s="118">
        <v>63.04</v>
      </c>
      <c r="F45" s="119">
        <f t="shared" si="3"/>
        <v>1.5129600000000001</v>
      </c>
    </row>
    <row r="46" spans="1:6" ht="45" x14ac:dyDescent="0.25">
      <c r="A46" s="77" t="s">
        <v>138</v>
      </c>
      <c r="B46" s="120" t="s">
        <v>142</v>
      </c>
      <c r="C46" s="77" t="s">
        <v>144</v>
      </c>
      <c r="D46" s="117">
        <v>0.44</v>
      </c>
      <c r="E46" s="118">
        <v>8.77</v>
      </c>
      <c r="F46" s="119">
        <f t="shared" si="3"/>
        <v>3.8588</v>
      </c>
    </row>
    <row r="47" spans="1:6" ht="30" x14ac:dyDescent="0.25">
      <c r="A47" s="77">
        <v>280023</v>
      </c>
      <c r="B47" s="120" t="s">
        <v>125</v>
      </c>
      <c r="C47" s="77" t="s">
        <v>124</v>
      </c>
      <c r="D47" s="117">
        <v>0.8</v>
      </c>
      <c r="E47" s="118">
        <v>20.21</v>
      </c>
      <c r="F47" s="119">
        <f t="shared" si="3"/>
        <v>16.168000000000003</v>
      </c>
    </row>
    <row r="48" spans="1:6" ht="30" x14ac:dyDescent="0.25">
      <c r="A48" s="77">
        <v>280024</v>
      </c>
      <c r="B48" s="120" t="s">
        <v>116</v>
      </c>
      <c r="C48" s="77" t="s">
        <v>124</v>
      </c>
      <c r="D48" s="117">
        <v>0.7</v>
      </c>
      <c r="E48" s="118">
        <v>21.21</v>
      </c>
      <c r="F48" s="119">
        <f t="shared" si="3"/>
        <v>14.847</v>
      </c>
    </row>
    <row r="49" spans="1:6" ht="30" x14ac:dyDescent="0.25">
      <c r="A49" s="77">
        <v>280026</v>
      </c>
      <c r="B49" s="120" t="s">
        <v>117</v>
      </c>
      <c r="C49" s="77" t="s">
        <v>124</v>
      </c>
      <c r="D49" s="117">
        <v>1.2</v>
      </c>
      <c r="E49" s="118">
        <v>16.02</v>
      </c>
      <c r="F49" s="119">
        <f t="shared" si="3"/>
        <v>19.224</v>
      </c>
    </row>
    <row r="50" spans="1:6" x14ac:dyDescent="0.25">
      <c r="A50" s="77"/>
      <c r="B50" s="120"/>
      <c r="C50" s="77"/>
      <c r="D50" s="117"/>
      <c r="E50" s="118"/>
      <c r="F50" s="119">
        <f t="shared" si="3"/>
        <v>0</v>
      </c>
    </row>
    <row r="51" spans="1:6" x14ac:dyDescent="0.25">
      <c r="A51" s="77"/>
      <c r="B51" s="120"/>
      <c r="C51" s="77"/>
      <c r="D51" s="117"/>
      <c r="E51" s="118"/>
      <c r="F51" s="119">
        <f t="shared" si="3"/>
        <v>0</v>
      </c>
    </row>
    <row r="52" spans="1:6" x14ac:dyDescent="0.25">
      <c r="A52" s="153" t="s">
        <v>27</v>
      </c>
      <c r="B52" s="153"/>
      <c r="C52" s="153"/>
      <c r="D52" s="153"/>
      <c r="E52" s="153"/>
      <c r="F52" s="119">
        <f>SUM(F43:F49)</f>
        <v>116.63936</v>
      </c>
    </row>
    <row r="54" spans="1:6" x14ac:dyDescent="0.25">
      <c r="A54" s="77" t="s">
        <v>15</v>
      </c>
      <c r="B54" s="120" t="str">
        <f>'PLANILHA ORCA'!D23</f>
        <v>Cobertura - telha plan</v>
      </c>
      <c r="C54" s="77" t="s">
        <v>100</v>
      </c>
      <c r="D54" s="77" t="s">
        <v>101</v>
      </c>
      <c r="E54" s="77" t="s">
        <v>102</v>
      </c>
      <c r="F54" s="116"/>
    </row>
    <row r="55" spans="1:6" x14ac:dyDescent="0.25">
      <c r="A55" s="77" t="s">
        <v>146</v>
      </c>
      <c r="B55" s="120" t="s">
        <v>147</v>
      </c>
      <c r="C55" s="77" t="s">
        <v>149</v>
      </c>
      <c r="D55" s="117">
        <v>27</v>
      </c>
      <c r="E55" s="118">
        <v>1.2</v>
      </c>
      <c r="F55" s="119">
        <f>D55*E55</f>
        <v>32.4</v>
      </c>
    </row>
    <row r="56" spans="1:6" ht="30" x14ac:dyDescent="0.25">
      <c r="A56" s="77">
        <v>280026</v>
      </c>
      <c r="B56" s="120" t="s">
        <v>117</v>
      </c>
      <c r="C56" s="77" t="s">
        <v>124</v>
      </c>
      <c r="D56" s="117">
        <v>1.5</v>
      </c>
      <c r="E56" s="118">
        <v>16.02</v>
      </c>
      <c r="F56" s="119">
        <f t="shared" ref="F56:F63" si="4">D56*E56</f>
        <v>24.03</v>
      </c>
    </row>
    <row r="57" spans="1:6" ht="30" x14ac:dyDescent="0.25">
      <c r="A57" s="77">
        <v>280028</v>
      </c>
      <c r="B57" s="120" t="s">
        <v>148</v>
      </c>
      <c r="C57" s="77" t="s">
        <v>124</v>
      </c>
      <c r="D57" s="117">
        <v>0.75</v>
      </c>
      <c r="E57" s="118">
        <v>20.010000000000002</v>
      </c>
      <c r="F57" s="119">
        <f t="shared" si="4"/>
        <v>15.0075</v>
      </c>
    </row>
    <row r="58" spans="1:6" x14ac:dyDescent="0.25">
      <c r="A58" s="77"/>
      <c r="B58" s="120"/>
      <c r="C58" s="77"/>
      <c r="D58" s="117"/>
      <c r="E58" s="118"/>
      <c r="F58" s="119">
        <f t="shared" si="4"/>
        <v>0</v>
      </c>
    </row>
    <row r="59" spans="1:6" x14ac:dyDescent="0.25">
      <c r="A59" s="77"/>
      <c r="B59" s="120"/>
      <c r="C59" s="77"/>
      <c r="D59" s="117"/>
      <c r="E59" s="118"/>
      <c r="F59" s="119">
        <f t="shared" si="4"/>
        <v>0</v>
      </c>
    </row>
    <row r="60" spans="1:6" x14ac:dyDescent="0.25">
      <c r="A60" s="77"/>
      <c r="B60" s="120"/>
      <c r="C60" s="77"/>
      <c r="D60" s="117"/>
      <c r="E60" s="118"/>
      <c r="F60" s="119">
        <f t="shared" si="4"/>
        <v>0</v>
      </c>
    </row>
    <row r="61" spans="1:6" x14ac:dyDescent="0.25">
      <c r="A61" s="77"/>
      <c r="B61" s="120"/>
      <c r="C61" s="77"/>
      <c r="D61" s="117"/>
      <c r="E61" s="118"/>
      <c r="F61" s="119">
        <f t="shared" si="4"/>
        <v>0</v>
      </c>
    </row>
    <row r="62" spans="1:6" x14ac:dyDescent="0.25">
      <c r="A62" s="77"/>
      <c r="B62" s="120"/>
      <c r="C62" s="77"/>
      <c r="D62" s="117"/>
      <c r="E62" s="118"/>
      <c r="F62" s="119">
        <f t="shared" si="4"/>
        <v>0</v>
      </c>
    </row>
    <row r="63" spans="1:6" x14ac:dyDescent="0.25">
      <c r="A63" s="77"/>
      <c r="B63" s="120"/>
      <c r="C63" s="77"/>
      <c r="D63" s="117"/>
      <c r="E63" s="118"/>
      <c r="F63" s="119">
        <f t="shared" si="4"/>
        <v>0</v>
      </c>
    </row>
    <row r="64" spans="1:6" x14ac:dyDescent="0.25">
      <c r="A64" s="153" t="s">
        <v>27</v>
      </c>
      <c r="B64" s="153"/>
      <c r="C64" s="153"/>
      <c r="D64" s="153"/>
      <c r="E64" s="153"/>
      <c r="F64" s="119">
        <f>SUM(F55:F61)</f>
        <v>71.4375</v>
      </c>
    </row>
    <row r="66" spans="1:6" ht="30" x14ac:dyDescent="0.25">
      <c r="A66" s="77" t="s">
        <v>15</v>
      </c>
      <c r="B66" s="120" t="str">
        <f>'PLANILHA ORCA'!D24</f>
        <v>Estrutura em mad. lei p/ telha de barro - pç. Serrada</v>
      </c>
      <c r="C66" s="77" t="s">
        <v>100</v>
      </c>
      <c r="D66" s="77" t="s">
        <v>101</v>
      </c>
      <c r="E66" s="77" t="s">
        <v>102</v>
      </c>
      <c r="F66" s="116"/>
    </row>
    <row r="67" spans="1:6" ht="30" x14ac:dyDescent="0.25">
      <c r="A67" s="77" t="s">
        <v>150</v>
      </c>
      <c r="B67" s="120" t="s">
        <v>154</v>
      </c>
      <c r="C67" s="77" t="s">
        <v>122</v>
      </c>
      <c r="D67" s="117">
        <v>4.5999999999999999E-2</v>
      </c>
      <c r="E67" s="118">
        <v>285</v>
      </c>
      <c r="F67" s="119">
        <f>D67*E67</f>
        <v>13.11</v>
      </c>
    </row>
    <row r="68" spans="1:6" x14ac:dyDescent="0.25">
      <c r="A68" s="77" t="s">
        <v>151</v>
      </c>
      <c r="B68" s="120" t="s">
        <v>155</v>
      </c>
      <c r="C68" s="77" t="s">
        <v>118</v>
      </c>
      <c r="D68" s="117">
        <v>0.19</v>
      </c>
      <c r="E68" s="118">
        <v>23.05</v>
      </c>
      <c r="F68" s="119">
        <f t="shared" ref="F68:F75" si="5">D68*E68</f>
        <v>4.3795000000000002</v>
      </c>
    </row>
    <row r="69" spans="1:6" ht="30" x14ac:dyDescent="0.25">
      <c r="A69" s="77" t="s">
        <v>152</v>
      </c>
      <c r="B69" s="120" t="s">
        <v>156</v>
      </c>
      <c r="C69" s="77" t="s">
        <v>149</v>
      </c>
      <c r="D69" s="117">
        <v>2.1000000000000001E-2</v>
      </c>
      <c r="E69" s="118">
        <v>155.04</v>
      </c>
      <c r="F69" s="119">
        <f t="shared" si="5"/>
        <v>3.2558400000000001</v>
      </c>
    </row>
    <row r="70" spans="1:6" x14ac:dyDescent="0.25">
      <c r="A70" s="77" t="s">
        <v>153</v>
      </c>
      <c r="B70" s="120" t="s">
        <v>157</v>
      </c>
      <c r="C70" s="77" t="s">
        <v>122</v>
      </c>
      <c r="D70" s="117">
        <v>0.15</v>
      </c>
      <c r="E70" s="118">
        <v>94.92</v>
      </c>
      <c r="F70" s="119">
        <f t="shared" si="5"/>
        <v>14.238</v>
      </c>
    </row>
    <row r="71" spans="1:6" ht="30" x14ac:dyDescent="0.25">
      <c r="A71" s="77">
        <v>280002</v>
      </c>
      <c r="B71" s="120" t="s">
        <v>158</v>
      </c>
      <c r="C71" s="77" t="s">
        <v>124</v>
      </c>
      <c r="D71" s="117">
        <v>1.5</v>
      </c>
      <c r="E71">
        <v>15.98</v>
      </c>
      <c r="F71" s="119">
        <f t="shared" si="5"/>
        <v>23.97</v>
      </c>
    </row>
    <row r="72" spans="1:6" ht="30" x14ac:dyDescent="0.25">
      <c r="A72" s="77">
        <v>280013</v>
      </c>
      <c r="B72" s="120" t="s">
        <v>115</v>
      </c>
      <c r="C72" s="77" t="s">
        <v>124</v>
      </c>
      <c r="D72" s="117">
        <v>1.5</v>
      </c>
      <c r="E72" s="118">
        <v>20.04</v>
      </c>
      <c r="F72" s="119">
        <f t="shared" si="5"/>
        <v>30.06</v>
      </c>
    </row>
    <row r="73" spans="1:6" x14ac:dyDescent="0.25">
      <c r="A73" s="77"/>
      <c r="B73" s="120"/>
      <c r="C73" s="77"/>
      <c r="D73" s="117"/>
      <c r="E73" s="118"/>
      <c r="F73" s="119">
        <f t="shared" si="5"/>
        <v>0</v>
      </c>
    </row>
    <row r="74" spans="1:6" x14ac:dyDescent="0.25">
      <c r="A74" s="77"/>
      <c r="B74" s="120"/>
      <c r="C74" s="77"/>
      <c r="D74" s="117"/>
      <c r="E74" s="118"/>
      <c r="F74" s="119">
        <f t="shared" si="5"/>
        <v>0</v>
      </c>
    </row>
    <row r="75" spans="1:6" x14ac:dyDescent="0.25">
      <c r="A75" s="77"/>
      <c r="B75" s="120"/>
      <c r="C75" s="77"/>
      <c r="D75" s="117"/>
      <c r="E75" s="118"/>
      <c r="F75" s="119">
        <f t="shared" si="5"/>
        <v>0</v>
      </c>
    </row>
    <row r="76" spans="1:6" x14ac:dyDescent="0.25">
      <c r="A76" s="153" t="s">
        <v>27</v>
      </c>
      <c r="B76" s="153"/>
      <c r="C76" s="153"/>
      <c r="D76" s="153"/>
      <c r="E76" s="153"/>
      <c r="F76" s="119">
        <v>89.02</v>
      </c>
    </row>
    <row r="78" spans="1:6" x14ac:dyDescent="0.25">
      <c r="A78" s="77" t="s">
        <v>15</v>
      </c>
      <c r="B78" s="120" t="str">
        <f>'PLANILHA ORCA'!D25</f>
        <v>Imunização para madeira</v>
      </c>
      <c r="C78" s="77" t="s">
        <v>100</v>
      </c>
      <c r="D78" s="77" t="s">
        <v>101</v>
      </c>
      <c r="E78" s="77" t="s">
        <v>102</v>
      </c>
      <c r="F78" s="116"/>
    </row>
    <row r="79" spans="1:6" x14ac:dyDescent="0.25">
      <c r="A79" s="77" t="s">
        <v>159</v>
      </c>
      <c r="B79" s="120" t="s">
        <v>160</v>
      </c>
      <c r="C79" s="77" t="s">
        <v>144</v>
      </c>
      <c r="D79" s="117">
        <v>0.14000000000000001</v>
      </c>
      <c r="E79" s="118">
        <v>18.95</v>
      </c>
      <c r="F79" s="119">
        <f>D79*E79</f>
        <v>2.653</v>
      </c>
    </row>
    <row r="80" spans="1:6" ht="30" x14ac:dyDescent="0.25">
      <c r="A80" s="77">
        <v>280026</v>
      </c>
      <c r="B80" s="120" t="s">
        <v>117</v>
      </c>
      <c r="C80" s="77" t="s">
        <v>124</v>
      </c>
      <c r="D80" s="117">
        <v>0.2</v>
      </c>
      <c r="E80" s="118">
        <v>16.02</v>
      </c>
      <c r="F80" s="119">
        <f t="shared" ref="F80:F87" si="6">D80*E80</f>
        <v>3.2040000000000002</v>
      </c>
    </row>
    <row r="81" spans="1:6" x14ac:dyDescent="0.25">
      <c r="A81" s="77"/>
      <c r="B81" s="120"/>
      <c r="C81" s="77"/>
      <c r="D81" s="117"/>
      <c r="E81" s="118"/>
      <c r="F81" s="119">
        <f t="shared" si="6"/>
        <v>0</v>
      </c>
    </row>
    <row r="82" spans="1:6" x14ac:dyDescent="0.25">
      <c r="A82" s="77"/>
      <c r="B82" s="120"/>
      <c r="C82" s="77"/>
      <c r="D82" s="117"/>
      <c r="E82" s="118"/>
      <c r="F82" s="119">
        <f t="shared" si="6"/>
        <v>0</v>
      </c>
    </row>
    <row r="83" spans="1:6" x14ac:dyDescent="0.25">
      <c r="A83" s="77"/>
      <c r="B83" s="120"/>
      <c r="C83" s="77"/>
      <c r="D83" s="117"/>
      <c r="F83" s="119">
        <f t="shared" si="6"/>
        <v>0</v>
      </c>
    </row>
    <row r="84" spans="1:6" x14ac:dyDescent="0.25">
      <c r="A84" s="77"/>
      <c r="B84" s="120"/>
      <c r="C84" s="77"/>
      <c r="D84" s="117"/>
      <c r="E84" s="118"/>
      <c r="F84" s="119">
        <f t="shared" si="6"/>
        <v>0</v>
      </c>
    </row>
    <row r="85" spans="1:6" x14ac:dyDescent="0.25">
      <c r="A85" s="77"/>
      <c r="B85" s="120"/>
      <c r="C85" s="77"/>
      <c r="D85" s="117"/>
      <c r="E85" s="118"/>
      <c r="F85" s="119">
        <f t="shared" si="6"/>
        <v>0</v>
      </c>
    </row>
    <row r="86" spans="1:6" x14ac:dyDescent="0.25">
      <c r="A86" s="77"/>
      <c r="B86" s="120"/>
      <c r="C86" s="77"/>
      <c r="D86" s="117"/>
      <c r="E86" s="118"/>
      <c r="F86" s="119">
        <f t="shared" si="6"/>
        <v>0</v>
      </c>
    </row>
    <row r="87" spans="1:6" x14ac:dyDescent="0.25">
      <c r="A87" s="77"/>
      <c r="B87" s="120"/>
      <c r="C87" s="77"/>
      <c r="D87" s="117"/>
      <c r="E87" s="118"/>
      <c r="F87" s="119">
        <f t="shared" si="6"/>
        <v>0</v>
      </c>
    </row>
    <row r="88" spans="1:6" x14ac:dyDescent="0.25">
      <c r="A88" s="153" t="s">
        <v>27</v>
      </c>
      <c r="B88" s="153"/>
      <c r="C88" s="153"/>
      <c r="D88" s="153"/>
      <c r="E88" s="153"/>
      <c r="F88" s="119">
        <v>5.85</v>
      </c>
    </row>
    <row r="90" spans="1:6" x14ac:dyDescent="0.25">
      <c r="A90" s="77" t="s">
        <v>15</v>
      </c>
      <c r="B90" s="120" t="str">
        <f>'PLANILHA ORCA'!D28</f>
        <v>Porta mad. compens. c/ caix. Simples</v>
      </c>
      <c r="C90" s="77" t="s">
        <v>100</v>
      </c>
      <c r="D90" s="77" t="s">
        <v>101</v>
      </c>
      <c r="E90" s="77" t="s">
        <v>102</v>
      </c>
      <c r="F90" s="116"/>
    </row>
    <row r="91" spans="1:6" x14ac:dyDescent="0.25">
      <c r="A91" s="77" t="s">
        <v>161</v>
      </c>
      <c r="B91" s="120" t="s">
        <v>163</v>
      </c>
      <c r="C91" s="77" t="s">
        <v>165</v>
      </c>
      <c r="D91" s="117">
        <v>0.3</v>
      </c>
      <c r="E91" s="118">
        <v>138.5</v>
      </c>
      <c r="F91" s="119">
        <f>D91*E91</f>
        <v>41.55</v>
      </c>
    </row>
    <row r="92" spans="1:6" x14ac:dyDescent="0.25">
      <c r="A92" s="77" t="s">
        <v>162</v>
      </c>
      <c r="B92" s="120" t="s">
        <v>164</v>
      </c>
      <c r="C92" s="77" t="s">
        <v>165</v>
      </c>
      <c r="D92" s="117">
        <v>1</v>
      </c>
      <c r="E92" s="118">
        <v>134.68</v>
      </c>
      <c r="F92" s="119">
        <f t="shared" ref="F92:F99" si="7">D92*E92</f>
        <v>134.68</v>
      </c>
    </row>
    <row r="93" spans="1:6" ht="30" x14ac:dyDescent="0.25">
      <c r="A93" s="77">
        <v>280002</v>
      </c>
      <c r="B93" s="120" t="s">
        <v>158</v>
      </c>
      <c r="C93" s="77" t="s">
        <v>124</v>
      </c>
      <c r="D93" s="117">
        <v>1.2</v>
      </c>
      <c r="E93" s="118">
        <v>15.98</v>
      </c>
      <c r="F93" s="119">
        <f t="shared" si="7"/>
        <v>19.175999999999998</v>
      </c>
    </row>
    <row r="94" spans="1:6" ht="30" x14ac:dyDescent="0.25">
      <c r="A94" s="77">
        <v>280013</v>
      </c>
      <c r="B94" s="120" t="s">
        <v>115</v>
      </c>
      <c r="C94" s="77" t="s">
        <v>124</v>
      </c>
      <c r="D94" s="117">
        <v>3.4</v>
      </c>
      <c r="E94" s="118">
        <v>20.04</v>
      </c>
      <c r="F94" s="119">
        <f t="shared" si="7"/>
        <v>68.135999999999996</v>
      </c>
    </row>
    <row r="95" spans="1:6" ht="30" x14ac:dyDescent="0.25">
      <c r="A95" s="77">
        <v>280023</v>
      </c>
      <c r="B95" s="120" t="s">
        <v>125</v>
      </c>
      <c r="C95" s="77" t="s">
        <v>124</v>
      </c>
      <c r="D95" s="117">
        <v>0.3</v>
      </c>
      <c r="E95" s="121">
        <v>20.21</v>
      </c>
      <c r="F95" s="119">
        <f t="shared" si="7"/>
        <v>6.0629999999999997</v>
      </c>
    </row>
    <row r="96" spans="1:6" x14ac:dyDescent="0.25">
      <c r="A96" s="77"/>
      <c r="B96" s="120"/>
      <c r="C96" s="77"/>
      <c r="D96" s="117"/>
      <c r="E96" s="118"/>
      <c r="F96" s="119">
        <f t="shared" si="7"/>
        <v>0</v>
      </c>
    </row>
    <row r="97" spans="1:6" x14ac:dyDescent="0.25">
      <c r="A97" s="77"/>
      <c r="B97" s="120"/>
      <c r="C97" s="77"/>
      <c r="D97" s="117"/>
      <c r="E97" s="118"/>
      <c r="F97" s="119">
        <f t="shared" si="7"/>
        <v>0</v>
      </c>
    </row>
    <row r="98" spans="1:6" x14ac:dyDescent="0.25">
      <c r="A98" s="77"/>
      <c r="B98" s="120"/>
      <c r="C98" s="77"/>
      <c r="D98" s="117"/>
      <c r="E98" s="118"/>
      <c r="F98" s="119">
        <f t="shared" si="7"/>
        <v>0</v>
      </c>
    </row>
    <row r="99" spans="1:6" x14ac:dyDescent="0.25">
      <c r="A99" s="77"/>
      <c r="B99" s="120"/>
      <c r="C99" s="77"/>
      <c r="D99" s="117"/>
      <c r="E99" s="118"/>
      <c r="F99" s="119">
        <f t="shared" si="7"/>
        <v>0</v>
      </c>
    </row>
    <row r="100" spans="1:6" x14ac:dyDescent="0.25">
      <c r="A100" s="153" t="s">
        <v>27</v>
      </c>
      <c r="B100" s="153"/>
      <c r="C100" s="153"/>
      <c r="D100" s="153"/>
      <c r="E100" s="153"/>
      <c r="F100" s="119">
        <f>SUM(F91:F99)</f>
        <v>269.60500000000002</v>
      </c>
    </row>
    <row r="102" spans="1:6" ht="30" x14ac:dyDescent="0.25">
      <c r="A102" s="77" t="s">
        <v>15</v>
      </c>
      <c r="B102" s="120" t="str">
        <f>'PLANILHA ORCA'!D29</f>
        <v>Esquadria de alumínio basculante c/vidro e ferragens - Balacim</v>
      </c>
      <c r="C102" s="77" t="s">
        <v>100</v>
      </c>
      <c r="D102" s="77" t="s">
        <v>101</v>
      </c>
      <c r="E102" s="77" t="s">
        <v>102</v>
      </c>
      <c r="F102" s="116"/>
    </row>
    <row r="103" spans="1:6" ht="30" x14ac:dyDescent="0.25">
      <c r="A103" s="77" t="s">
        <v>166</v>
      </c>
      <c r="B103" s="120" t="s">
        <v>168</v>
      </c>
      <c r="C103" s="77" t="s">
        <v>165</v>
      </c>
      <c r="D103" s="117">
        <v>1</v>
      </c>
      <c r="E103" s="118">
        <v>440</v>
      </c>
      <c r="F103" s="119">
        <f>D103*E103</f>
        <v>440</v>
      </c>
    </row>
    <row r="104" spans="1:6" x14ac:dyDescent="0.25">
      <c r="A104" s="77" t="s">
        <v>167</v>
      </c>
      <c r="B104" s="120" t="s">
        <v>169</v>
      </c>
      <c r="C104" s="77" t="s">
        <v>165</v>
      </c>
      <c r="D104" s="117">
        <v>1.05</v>
      </c>
      <c r="E104" s="118">
        <v>144</v>
      </c>
      <c r="F104" s="119">
        <f t="shared" ref="F104:F111" si="8">D104*E104</f>
        <v>151.20000000000002</v>
      </c>
    </row>
    <row r="105" spans="1:6" ht="30" x14ac:dyDescent="0.25">
      <c r="A105" s="77">
        <v>280003</v>
      </c>
      <c r="B105" s="120" t="s">
        <v>170</v>
      </c>
      <c r="C105" s="77" t="s">
        <v>124</v>
      </c>
      <c r="D105" s="117">
        <v>2.8</v>
      </c>
      <c r="E105" s="118">
        <v>15.17</v>
      </c>
      <c r="F105" s="119">
        <f t="shared" si="8"/>
        <v>42.475999999999999</v>
      </c>
    </row>
    <row r="106" spans="1:6" ht="30" x14ac:dyDescent="0.25">
      <c r="A106" s="77">
        <v>280020</v>
      </c>
      <c r="B106" s="120" t="s">
        <v>171</v>
      </c>
      <c r="C106" s="77" t="s">
        <v>124</v>
      </c>
      <c r="D106" s="117">
        <v>2.8</v>
      </c>
      <c r="E106" s="118">
        <v>19.22</v>
      </c>
      <c r="F106" s="119">
        <f t="shared" si="8"/>
        <v>53.815999999999995</v>
      </c>
    </row>
    <row r="107" spans="1:6" x14ac:dyDescent="0.25">
      <c r="A107" s="77"/>
      <c r="B107" s="120"/>
      <c r="C107" s="77"/>
      <c r="D107" s="117"/>
      <c r="E107" s="121"/>
      <c r="F107" s="119">
        <f t="shared" si="8"/>
        <v>0</v>
      </c>
    </row>
    <row r="108" spans="1:6" x14ac:dyDescent="0.25">
      <c r="A108" s="77"/>
      <c r="B108" s="120"/>
      <c r="C108" s="77"/>
      <c r="D108" s="117"/>
      <c r="E108" s="118"/>
      <c r="F108" s="119">
        <f t="shared" si="8"/>
        <v>0</v>
      </c>
    </row>
    <row r="109" spans="1:6" x14ac:dyDescent="0.25">
      <c r="A109" s="77"/>
      <c r="B109" s="120"/>
      <c r="C109" s="77"/>
      <c r="D109" s="117"/>
      <c r="E109" s="118"/>
      <c r="F109" s="119">
        <f t="shared" si="8"/>
        <v>0</v>
      </c>
    </row>
    <row r="110" spans="1:6" x14ac:dyDescent="0.25">
      <c r="A110" s="77"/>
      <c r="B110" s="120"/>
      <c r="C110" s="77"/>
      <c r="D110" s="117"/>
      <c r="E110" s="118"/>
      <c r="F110" s="119">
        <f t="shared" si="8"/>
        <v>0</v>
      </c>
    </row>
    <row r="111" spans="1:6" x14ac:dyDescent="0.25">
      <c r="A111" s="77"/>
      <c r="B111" s="120"/>
      <c r="C111" s="77"/>
      <c r="D111" s="117"/>
      <c r="E111" s="118"/>
      <c r="F111" s="119">
        <f t="shared" si="8"/>
        <v>0</v>
      </c>
    </row>
    <row r="112" spans="1:6" x14ac:dyDescent="0.25">
      <c r="A112" s="153" t="s">
        <v>27</v>
      </c>
      <c r="B112" s="153"/>
      <c r="C112" s="153"/>
      <c r="D112" s="153"/>
      <c r="E112" s="153"/>
      <c r="F112" s="119">
        <v>687.5</v>
      </c>
    </row>
    <row r="114" spans="1:6" ht="30" x14ac:dyDescent="0.25">
      <c r="A114" s="77" t="s">
        <v>15</v>
      </c>
      <c r="B114" s="120" t="str">
        <f>'PLANILHA ORCA'!D32</f>
        <v>PVA externa c/ massa sem liq. Preparador</v>
      </c>
      <c r="C114" s="77" t="s">
        <v>100</v>
      </c>
      <c r="D114" s="77" t="s">
        <v>101</v>
      </c>
      <c r="E114" s="77" t="s">
        <v>102</v>
      </c>
      <c r="F114" s="116"/>
    </row>
    <row r="115" spans="1:6" x14ac:dyDescent="0.25">
      <c r="A115" s="77" t="s">
        <v>172</v>
      </c>
      <c r="B115" s="120" t="s">
        <v>175</v>
      </c>
      <c r="C115" s="77" t="s">
        <v>123</v>
      </c>
      <c r="D115" s="117">
        <v>0.05</v>
      </c>
      <c r="E115" s="118">
        <v>91</v>
      </c>
      <c r="F115" s="119">
        <f>D115*E115</f>
        <v>4.55</v>
      </c>
    </row>
    <row r="116" spans="1:6" x14ac:dyDescent="0.25">
      <c r="A116" s="77" t="s">
        <v>173</v>
      </c>
      <c r="B116" s="120" t="s">
        <v>176</v>
      </c>
      <c r="C116" s="77" t="s">
        <v>123</v>
      </c>
      <c r="D116" s="117">
        <v>0.04</v>
      </c>
      <c r="E116" s="118">
        <v>22.5</v>
      </c>
      <c r="F116" s="119">
        <f t="shared" ref="F116:F123" si="9">D116*E116</f>
        <v>0.9</v>
      </c>
    </row>
    <row r="117" spans="1:6" x14ac:dyDescent="0.25">
      <c r="A117" s="77" t="s">
        <v>174</v>
      </c>
      <c r="B117" s="120" t="s">
        <v>177</v>
      </c>
      <c r="C117" s="77" t="s">
        <v>149</v>
      </c>
      <c r="D117" s="117">
        <v>0.65</v>
      </c>
      <c r="E117" s="118">
        <v>0.8</v>
      </c>
      <c r="F117" s="119">
        <f t="shared" si="9"/>
        <v>0.52</v>
      </c>
    </row>
    <row r="118" spans="1:6" ht="30" x14ac:dyDescent="0.25">
      <c r="A118" s="77">
        <v>280024</v>
      </c>
      <c r="B118" s="120" t="s">
        <v>116</v>
      </c>
      <c r="C118" s="77" t="s">
        <v>124</v>
      </c>
      <c r="D118" s="117">
        <v>0.4</v>
      </c>
      <c r="E118" s="118">
        <v>21.21</v>
      </c>
      <c r="F118" s="119">
        <f t="shared" si="9"/>
        <v>8.484</v>
      </c>
    </row>
    <row r="119" spans="1:6" ht="30" x14ac:dyDescent="0.25">
      <c r="A119" s="77">
        <v>280026</v>
      </c>
      <c r="B119" s="120" t="s">
        <v>117</v>
      </c>
      <c r="C119" s="77" t="s">
        <v>124</v>
      </c>
      <c r="D119" s="117">
        <v>0.35</v>
      </c>
      <c r="E119" s="121">
        <v>16.02</v>
      </c>
      <c r="F119" s="119">
        <f t="shared" si="9"/>
        <v>5.6069999999999993</v>
      </c>
    </row>
    <row r="120" spans="1:6" x14ac:dyDescent="0.25">
      <c r="A120" s="77"/>
      <c r="B120" s="120"/>
      <c r="C120" s="77"/>
      <c r="D120" s="117"/>
      <c r="E120" s="118"/>
      <c r="F120" s="119">
        <f t="shared" si="9"/>
        <v>0</v>
      </c>
    </row>
    <row r="121" spans="1:6" x14ac:dyDescent="0.25">
      <c r="A121" s="77"/>
      <c r="B121" s="120"/>
      <c r="C121" s="77"/>
      <c r="D121" s="117"/>
      <c r="E121" s="118"/>
      <c r="F121" s="119">
        <f t="shared" si="9"/>
        <v>0</v>
      </c>
    </row>
    <row r="122" spans="1:6" x14ac:dyDescent="0.25">
      <c r="A122" s="77"/>
      <c r="B122" s="120"/>
      <c r="C122" s="77"/>
      <c r="D122" s="117"/>
      <c r="E122" s="118"/>
      <c r="F122" s="119">
        <f t="shared" si="9"/>
        <v>0</v>
      </c>
    </row>
    <row r="123" spans="1:6" x14ac:dyDescent="0.25">
      <c r="A123" s="77"/>
      <c r="B123" s="120"/>
      <c r="C123" s="77"/>
      <c r="D123" s="117"/>
      <c r="E123" s="118"/>
      <c r="F123" s="119">
        <f t="shared" si="9"/>
        <v>0</v>
      </c>
    </row>
    <row r="124" spans="1:6" x14ac:dyDescent="0.25">
      <c r="A124" s="153" t="s">
        <v>27</v>
      </c>
      <c r="B124" s="153"/>
      <c r="C124" s="153"/>
      <c r="D124" s="153"/>
      <c r="E124" s="153"/>
      <c r="F124" s="119">
        <f>F119+F118+F117+F116+F115</f>
        <v>20.061</v>
      </c>
    </row>
    <row r="126" spans="1:6" ht="30" x14ac:dyDescent="0.25">
      <c r="A126" s="77" t="s">
        <v>15</v>
      </c>
      <c r="B126" s="120" t="str">
        <f>'PLANILHA ORCA'!D33</f>
        <v>PVA interna c/ massa acrilica sem selador</v>
      </c>
      <c r="C126" s="77" t="s">
        <v>100</v>
      </c>
      <c r="D126" s="77" t="s">
        <v>101</v>
      </c>
      <c r="E126" s="77" t="s">
        <v>102</v>
      </c>
      <c r="F126" s="116"/>
    </row>
    <row r="127" spans="1:6" x14ac:dyDescent="0.25">
      <c r="A127" s="77" t="s">
        <v>178</v>
      </c>
      <c r="B127" s="120" t="s">
        <v>180</v>
      </c>
      <c r="C127" s="77" t="s">
        <v>123</v>
      </c>
      <c r="D127" s="117">
        <v>7.0000000000000007E-2</v>
      </c>
      <c r="E127" s="118">
        <v>41.55</v>
      </c>
      <c r="F127" s="119">
        <f>D127*E127</f>
        <v>2.9085000000000001</v>
      </c>
    </row>
    <row r="128" spans="1:6" x14ac:dyDescent="0.25">
      <c r="A128" s="77" t="s">
        <v>179</v>
      </c>
      <c r="B128" s="120" t="s">
        <v>175</v>
      </c>
      <c r="C128" s="77" t="s">
        <v>123</v>
      </c>
      <c r="D128" s="117">
        <v>0.05</v>
      </c>
      <c r="E128" s="118">
        <v>91</v>
      </c>
      <c r="F128" s="119">
        <f t="shared" ref="F128:F135" si="10">D128*E128</f>
        <v>4.55</v>
      </c>
    </row>
    <row r="129" spans="1:6" x14ac:dyDescent="0.25">
      <c r="A129" s="77" t="s">
        <v>174</v>
      </c>
      <c r="B129" s="120" t="s">
        <v>177</v>
      </c>
      <c r="C129" s="77" t="s">
        <v>149</v>
      </c>
      <c r="D129" s="117">
        <v>0.65</v>
      </c>
      <c r="E129" s="118">
        <v>0.8</v>
      </c>
      <c r="F129" s="119">
        <f t="shared" si="10"/>
        <v>0.52</v>
      </c>
    </row>
    <row r="130" spans="1:6" ht="30" x14ac:dyDescent="0.25">
      <c r="A130" s="77">
        <v>280024</v>
      </c>
      <c r="B130" s="120" t="s">
        <v>116</v>
      </c>
      <c r="C130" s="77" t="s">
        <v>124</v>
      </c>
      <c r="D130" s="117">
        <v>0.4</v>
      </c>
      <c r="E130" s="118">
        <v>21.21</v>
      </c>
      <c r="F130" s="119">
        <f t="shared" si="10"/>
        <v>8.484</v>
      </c>
    </row>
    <row r="131" spans="1:6" ht="30" x14ac:dyDescent="0.25">
      <c r="A131" s="77">
        <v>280026</v>
      </c>
      <c r="B131" s="120" t="s">
        <v>132</v>
      </c>
      <c r="C131" s="77" t="s">
        <v>124</v>
      </c>
      <c r="D131" s="117">
        <v>0.35</v>
      </c>
      <c r="E131" s="121">
        <v>16.02</v>
      </c>
      <c r="F131" s="119">
        <f t="shared" si="10"/>
        <v>5.6069999999999993</v>
      </c>
    </row>
    <row r="132" spans="1:6" x14ac:dyDescent="0.25">
      <c r="A132" s="77"/>
      <c r="B132" s="120"/>
      <c r="C132" s="77"/>
      <c r="D132" s="117"/>
      <c r="E132" s="118"/>
      <c r="F132" s="119">
        <f t="shared" si="10"/>
        <v>0</v>
      </c>
    </row>
    <row r="133" spans="1:6" x14ac:dyDescent="0.25">
      <c r="A133" s="77"/>
      <c r="B133" s="120"/>
      <c r="C133" s="77"/>
      <c r="D133" s="117"/>
      <c r="E133" s="118"/>
      <c r="F133" s="119">
        <f t="shared" si="10"/>
        <v>0</v>
      </c>
    </row>
    <row r="134" spans="1:6" x14ac:dyDescent="0.25">
      <c r="A134" s="77"/>
      <c r="B134" s="120"/>
      <c r="C134" s="77"/>
      <c r="D134" s="117"/>
      <c r="E134" s="118"/>
      <c r="F134" s="119">
        <f t="shared" si="10"/>
        <v>0</v>
      </c>
    </row>
    <row r="135" spans="1:6" x14ac:dyDescent="0.25">
      <c r="A135" s="77"/>
      <c r="B135" s="120"/>
      <c r="C135" s="77"/>
      <c r="D135" s="117"/>
      <c r="E135" s="118"/>
      <c r="F135" s="119">
        <f t="shared" si="10"/>
        <v>0</v>
      </c>
    </row>
    <row r="136" spans="1:6" x14ac:dyDescent="0.25">
      <c r="A136" s="153" t="s">
        <v>27</v>
      </c>
      <c r="B136" s="153"/>
      <c r="C136" s="153"/>
      <c r="D136" s="153"/>
      <c r="E136" s="153"/>
      <c r="F136" s="119">
        <f>F131+F130+F129+F128+F127</f>
        <v>22.069499999999998</v>
      </c>
    </row>
    <row r="138" spans="1:6" ht="30" x14ac:dyDescent="0.25">
      <c r="A138" s="77" t="s">
        <v>15</v>
      </c>
      <c r="B138" s="120" t="str">
        <f>'PLANILHA ORCA'!D36</f>
        <v>Lâmpada fluorescente com reator acoplado (PLL)15W -127V/220V</v>
      </c>
      <c r="C138" s="77" t="s">
        <v>149</v>
      </c>
      <c r="D138" s="77" t="s">
        <v>101</v>
      </c>
      <c r="E138" s="77" t="s">
        <v>102</v>
      </c>
      <c r="F138" s="116"/>
    </row>
    <row r="139" spans="1:6" ht="45" x14ac:dyDescent="0.25">
      <c r="A139" s="77" t="s">
        <v>181</v>
      </c>
      <c r="B139" s="120" t="s">
        <v>182</v>
      </c>
      <c r="C139" s="77" t="s">
        <v>149</v>
      </c>
      <c r="D139" s="117">
        <v>1</v>
      </c>
      <c r="E139" s="118">
        <v>11.52</v>
      </c>
      <c r="F139" s="119">
        <f>D139*E139</f>
        <v>11.52</v>
      </c>
    </row>
    <row r="140" spans="1:6" ht="30" x14ac:dyDescent="0.25">
      <c r="A140" s="77">
        <v>280007</v>
      </c>
      <c r="B140" s="120" t="s">
        <v>183</v>
      </c>
      <c r="C140" s="77" t="s">
        <v>124</v>
      </c>
      <c r="D140" s="117">
        <v>0.1</v>
      </c>
      <c r="E140" s="118">
        <v>16.25</v>
      </c>
      <c r="F140" s="119">
        <f t="shared" ref="F140:F147" si="11">D140*E140</f>
        <v>1.625</v>
      </c>
    </row>
    <row r="141" spans="1:6" ht="30" x14ac:dyDescent="0.25">
      <c r="A141" s="77">
        <v>280014</v>
      </c>
      <c r="B141" s="120" t="s">
        <v>184</v>
      </c>
      <c r="C141" s="77" t="s">
        <v>124</v>
      </c>
      <c r="D141" s="117">
        <v>0.2</v>
      </c>
      <c r="E141" s="118">
        <v>20.38</v>
      </c>
      <c r="F141" s="119">
        <f t="shared" si="11"/>
        <v>4.0759999999999996</v>
      </c>
    </row>
    <row r="142" spans="1:6" x14ac:dyDescent="0.25">
      <c r="A142" s="77"/>
      <c r="B142" s="120"/>
      <c r="C142" s="77"/>
      <c r="D142" s="117"/>
      <c r="E142" s="118"/>
      <c r="F142" s="119">
        <f t="shared" si="11"/>
        <v>0</v>
      </c>
    </row>
    <row r="143" spans="1:6" x14ac:dyDescent="0.25">
      <c r="A143" s="77"/>
      <c r="B143" s="120"/>
      <c r="C143" s="77"/>
      <c r="D143" s="117"/>
      <c r="E143" s="121"/>
      <c r="F143" s="119">
        <f t="shared" si="11"/>
        <v>0</v>
      </c>
    </row>
    <row r="144" spans="1:6" x14ac:dyDescent="0.25">
      <c r="A144" s="77"/>
      <c r="B144" s="120"/>
      <c r="C144" s="77"/>
      <c r="D144" s="117"/>
      <c r="E144" s="118"/>
      <c r="F144" s="119">
        <f t="shared" si="11"/>
        <v>0</v>
      </c>
    </row>
    <row r="145" spans="1:6" x14ac:dyDescent="0.25">
      <c r="A145" s="77"/>
      <c r="B145" s="120"/>
      <c r="C145" s="77"/>
      <c r="D145" s="117"/>
      <c r="E145" s="118"/>
      <c r="F145" s="119">
        <f t="shared" si="11"/>
        <v>0</v>
      </c>
    </row>
    <row r="146" spans="1:6" x14ac:dyDescent="0.25">
      <c r="A146" s="77"/>
      <c r="B146" s="120"/>
      <c r="C146" s="77"/>
      <c r="D146" s="117"/>
      <c r="E146" s="118"/>
      <c r="F146" s="119">
        <f t="shared" si="11"/>
        <v>0</v>
      </c>
    </row>
    <row r="147" spans="1:6" x14ac:dyDescent="0.25">
      <c r="A147" s="77"/>
      <c r="B147" s="120"/>
      <c r="C147" s="77"/>
      <c r="D147" s="117"/>
      <c r="E147" s="118"/>
      <c r="F147" s="119">
        <f t="shared" si="11"/>
        <v>0</v>
      </c>
    </row>
    <row r="148" spans="1:6" x14ac:dyDescent="0.25">
      <c r="A148" s="153" t="s">
        <v>27</v>
      </c>
      <c r="B148" s="153"/>
      <c r="C148" s="153"/>
      <c r="D148" s="153"/>
      <c r="E148" s="153"/>
      <c r="F148" s="119">
        <v>17.23</v>
      </c>
    </row>
    <row r="150" spans="1:6" x14ac:dyDescent="0.25">
      <c r="A150" s="77" t="s">
        <v>15</v>
      </c>
      <c r="B150" s="120" t="str">
        <f>'PLANILHA ORCA'!D37</f>
        <v>Revisão de ponto de luz</v>
      </c>
      <c r="C150" s="77" t="s">
        <v>197</v>
      </c>
      <c r="D150" s="77" t="s">
        <v>101</v>
      </c>
      <c r="E150" s="77" t="s">
        <v>102</v>
      </c>
      <c r="F150" s="116"/>
    </row>
    <row r="151" spans="1:6" x14ac:dyDescent="0.25">
      <c r="A151" s="77" t="s">
        <v>185</v>
      </c>
      <c r="B151" s="120" t="s">
        <v>191</v>
      </c>
      <c r="C151" s="77" t="s">
        <v>149</v>
      </c>
      <c r="D151" s="117">
        <v>0.4</v>
      </c>
      <c r="E151" s="118">
        <v>1.34</v>
      </c>
      <c r="F151" s="119">
        <f>D151*E151</f>
        <v>0.53600000000000003</v>
      </c>
    </row>
    <row r="152" spans="1:6" x14ac:dyDescent="0.25">
      <c r="A152" s="77" t="s">
        <v>186</v>
      </c>
      <c r="B152" s="120" t="s">
        <v>192</v>
      </c>
      <c r="C152" s="77" t="s">
        <v>198</v>
      </c>
      <c r="D152" s="117">
        <v>1.2</v>
      </c>
      <c r="E152" s="118">
        <v>2.71</v>
      </c>
      <c r="F152" s="119">
        <f t="shared" ref="F152:F159" si="12">D152*E152</f>
        <v>3.2519999999999998</v>
      </c>
    </row>
    <row r="153" spans="1:6" x14ac:dyDescent="0.25">
      <c r="A153" s="77" t="s">
        <v>187</v>
      </c>
      <c r="B153" s="120" t="s">
        <v>193</v>
      </c>
      <c r="C153" s="77" t="s">
        <v>198</v>
      </c>
      <c r="D153" s="117">
        <v>0.4</v>
      </c>
      <c r="E153" s="118">
        <v>1.26</v>
      </c>
      <c r="F153" s="119">
        <f t="shared" si="12"/>
        <v>0.504</v>
      </c>
    </row>
    <row r="154" spans="1:6" x14ac:dyDescent="0.25">
      <c r="A154" s="77" t="s">
        <v>188</v>
      </c>
      <c r="B154" s="120" t="s">
        <v>194</v>
      </c>
      <c r="C154" s="77" t="s">
        <v>149</v>
      </c>
      <c r="D154" s="117">
        <v>0.8</v>
      </c>
      <c r="E154" s="118">
        <v>0.51</v>
      </c>
      <c r="F154" s="119">
        <f t="shared" si="12"/>
        <v>0.40800000000000003</v>
      </c>
    </row>
    <row r="155" spans="1:6" x14ac:dyDescent="0.25">
      <c r="A155" s="77" t="s">
        <v>189</v>
      </c>
      <c r="B155" s="120" t="s">
        <v>195</v>
      </c>
      <c r="C155" s="77" t="s">
        <v>198</v>
      </c>
      <c r="D155" s="117">
        <v>3.6</v>
      </c>
      <c r="E155" s="121">
        <v>2.92</v>
      </c>
      <c r="F155" s="119">
        <f t="shared" si="12"/>
        <v>10.512</v>
      </c>
    </row>
    <row r="156" spans="1:6" x14ac:dyDescent="0.25">
      <c r="A156" s="77" t="s">
        <v>190</v>
      </c>
      <c r="B156" s="120" t="s">
        <v>196</v>
      </c>
      <c r="C156" s="77" t="s">
        <v>149</v>
      </c>
      <c r="D156" s="117">
        <v>0.8</v>
      </c>
      <c r="E156" s="118">
        <v>0.61</v>
      </c>
      <c r="F156" s="119">
        <f t="shared" si="12"/>
        <v>0.48799999999999999</v>
      </c>
    </row>
    <row r="157" spans="1:6" ht="30" x14ac:dyDescent="0.25">
      <c r="A157" s="77">
        <v>280007</v>
      </c>
      <c r="B157" s="120" t="s">
        <v>183</v>
      </c>
      <c r="C157" s="77" t="s">
        <v>124</v>
      </c>
      <c r="D157" s="117">
        <v>2</v>
      </c>
      <c r="E157" s="118">
        <v>16.25</v>
      </c>
      <c r="F157" s="119">
        <f t="shared" si="12"/>
        <v>32.5</v>
      </c>
    </row>
    <row r="158" spans="1:6" ht="30" x14ac:dyDescent="0.25">
      <c r="A158" s="77">
        <v>280014</v>
      </c>
      <c r="B158" s="120" t="s">
        <v>184</v>
      </c>
      <c r="C158" s="77" t="s">
        <v>124</v>
      </c>
      <c r="D158" s="117">
        <v>2</v>
      </c>
      <c r="E158" s="118">
        <v>20.38</v>
      </c>
      <c r="F158" s="119">
        <f t="shared" si="12"/>
        <v>40.76</v>
      </c>
    </row>
    <row r="159" spans="1:6" x14ac:dyDescent="0.25">
      <c r="A159" s="77"/>
      <c r="B159" s="120"/>
      <c r="C159" s="77"/>
      <c r="D159" s="117"/>
      <c r="E159" s="118"/>
      <c r="F159" s="119">
        <f t="shared" si="12"/>
        <v>0</v>
      </c>
    </row>
    <row r="160" spans="1:6" x14ac:dyDescent="0.25">
      <c r="A160" s="153" t="s">
        <v>27</v>
      </c>
      <c r="B160" s="153"/>
      <c r="C160" s="153"/>
      <c r="D160" s="153"/>
      <c r="E160" s="153"/>
      <c r="F160" s="119">
        <f>SUM(F151:F158)</f>
        <v>88.960000000000008</v>
      </c>
    </row>
    <row r="162" spans="1:6" ht="30" x14ac:dyDescent="0.25">
      <c r="A162" s="77" t="s">
        <v>15</v>
      </c>
      <c r="B162" s="120" t="str">
        <f>'PLANILHA ORCA'!D40</f>
        <v>Ponto de agua (incl. tubos e conexoes)</v>
      </c>
      <c r="C162" s="77" t="s">
        <v>197</v>
      </c>
      <c r="D162" s="77" t="s">
        <v>101</v>
      </c>
      <c r="E162" s="77" t="s">
        <v>102</v>
      </c>
      <c r="F162" s="116"/>
    </row>
    <row r="163" spans="1:6" x14ac:dyDescent="0.25">
      <c r="A163" t="s">
        <v>199</v>
      </c>
      <c r="B163" s="120" t="s">
        <v>205</v>
      </c>
      <c r="C163" s="77" t="s">
        <v>149</v>
      </c>
      <c r="D163" s="117">
        <v>0.75</v>
      </c>
      <c r="E163" s="118">
        <v>4.76</v>
      </c>
      <c r="F163" s="119">
        <f>D163*E163</f>
        <v>3.57</v>
      </c>
    </row>
    <row r="164" spans="1:6" x14ac:dyDescent="0.25">
      <c r="A164" s="77" t="s">
        <v>200</v>
      </c>
      <c r="B164" s="120" t="s">
        <v>206</v>
      </c>
      <c r="C164" s="77" t="s">
        <v>149</v>
      </c>
      <c r="D164" s="117">
        <v>0.75</v>
      </c>
      <c r="E164" s="118">
        <v>4.33</v>
      </c>
      <c r="F164" s="119">
        <f t="shared" ref="F164:F171" si="13">D164*E164</f>
        <v>3.2475000000000001</v>
      </c>
    </row>
    <row r="165" spans="1:6" x14ac:dyDescent="0.25">
      <c r="A165" s="77" t="s">
        <v>201</v>
      </c>
      <c r="B165" s="120" t="s">
        <v>207</v>
      </c>
      <c r="C165" s="77" t="s">
        <v>198</v>
      </c>
      <c r="D165" s="117">
        <v>9</v>
      </c>
      <c r="E165" s="118">
        <v>8.98</v>
      </c>
      <c r="F165" s="119">
        <f t="shared" si="13"/>
        <v>80.820000000000007</v>
      </c>
    </row>
    <row r="166" spans="1:6" x14ac:dyDescent="0.25">
      <c r="A166" s="77" t="s">
        <v>202</v>
      </c>
      <c r="B166" s="120" t="s">
        <v>208</v>
      </c>
      <c r="C166" s="77" t="s">
        <v>149</v>
      </c>
      <c r="D166" s="117">
        <v>1</v>
      </c>
      <c r="E166" s="118">
        <v>0.94</v>
      </c>
      <c r="F166" s="119">
        <f t="shared" si="13"/>
        <v>0.94</v>
      </c>
    </row>
    <row r="167" spans="1:6" x14ac:dyDescent="0.25">
      <c r="A167" s="77" t="s">
        <v>203</v>
      </c>
      <c r="B167" s="120" t="s">
        <v>209</v>
      </c>
      <c r="C167" s="77" t="s">
        <v>149</v>
      </c>
      <c r="D167" s="117">
        <v>2</v>
      </c>
      <c r="E167" s="121">
        <v>2.82</v>
      </c>
      <c r="F167" s="119">
        <f t="shared" si="13"/>
        <v>5.64</v>
      </c>
    </row>
    <row r="168" spans="1:6" x14ac:dyDescent="0.25">
      <c r="A168" s="77" t="s">
        <v>204</v>
      </c>
      <c r="B168" s="120" t="s">
        <v>210</v>
      </c>
      <c r="C168" s="77" t="s">
        <v>198</v>
      </c>
      <c r="D168" s="117">
        <v>3</v>
      </c>
      <c r="E168" s="118">
        <v>37.29</v>
      </c>
      <c r="F168" s="119">
        <f t="shared" si="13"/>
        <v>111.87</v>
      </c>
    </row>
    <row r="169" spans="1:6" ht="30" x14ac:dyDescent="0.25">
      <c r="A169" s="77">
        <v>280008</v>
      </c>
      <c r="B169" s="120" t="s">
        <v>211</v>
      </c>
      <c r="C169" s="77" t="s">
        <v>124</v>
      </c>
      <c r="D169" s="117">
        <v>8</v>
      </c>
      <c r="E169" s="118">
        <v>15.65</v>
      </c>
      <c r="F169" s="119">
        <f t="shared" si="13"/>
        <v>125.2</v>
      </c>
    </row>
    <row r="170" spans="1:6" ht="30" x14ac:dyDescent="0.25">
      <c r="A170" s="77">
        <v>280016</v>
      </c>
      <c r="B170" s="120" t="s">
        <v>212</v>
      </c>
      <c r="C170" s="77" t="s">
        <v>124</v>
      </c>
      <c r="D170" s="117">
        <v>6</v>
      </c>
      <c r="E170" s="118">
        <v>19.73</v>
      </c>
      <c r="F170" s="119">
        <f t="shared" si="13"/>
        <v>118.38</v>
      </c>
    </row>
    <row r="171" spans="1:6" x14ac:dyDescent="0.25">
      <c r="A171" s="77"/>
      <c r="B171" s="120"/>
      <c r="C171" s="77"/>
      <c r="D171" s="117"/>
      <c r="E171" s="118"/>
      <c r="F171" s="119">
        <f t="shared" si="13"/>
        <v>0</v>
      </c>
    </row>
    <row r="172" spans="1:6" x14ac:dyDescent="0.25">
      <c r="A172" s="153" t="s">
        <v>27</v>
      </c>
      <c r="B172" s="153"/>
      <c r="C172" s="153"/>
      <c r="D172" s="153"/>
      <c r="E172" s="153"/>
      <c r="F172" s="119">
        <f>SUM(F163:F170)</f>
        <v>449.66750000000002</v>
      </c>
    </row>
    <row r="174" spans="1:6" ht="30" x14ac:dyDescent="0.25">
      <c r="A174" s="77" t="s">
        <v>15</v>
      </c>
      <c r="B174" s="120" t="str">
        <f>'PLANILHA ORCA'!D41</f>
        <v>Ponto de esgoto (incl. tubos, conexoes,cx. e ralos)</v>
      </c>
      <c r="C174" s="77" t="s">
        <v>197</v>
      </c>
      <c r="D174" s="77" t="s">
        <v>101</v>
      </c>
      <c r="E174" s="77" t="s">
        <v>102</v>
      </c>
      <c r="F174" s="116"/>
    </row>
    <row r="175" spans="1:6" ht="30" x14ac:dyDescent="0.25">
      <c r="A175" t="s">
        <v>213</v>
      </c>
      <c r="B175" s="120" t="s">
        <v>221</v>
      </c>
      <c r="C175" s="77" t="s">
        <v>149</v>
      </c>
      <c r="D175" s="117">
        <v>0.25</v>
      </c>
      <c r="E175" s="118">
        <v>15.37</v>
      </c>
      <c r="F175" s="119">
        <f>D175*E175</f>
        <v>3.8424999999999998</v>
      </c>
    </row>
    <row r="176" spans="1:6" ht="30" x14ac:dyDescent="0.25">
      <c r="A176" s="77" t="s">
        <v>214</v>
      </c>
      <c r="B176" s="120" t="s">
        <v>222</v>
      </c>
      <c r="C176" s="77" t="s">
        <v>149</v>
      </c>
      <c r="D176" s="117">
        <v>0.5</v>
      </c>
      <c r="E176" s="118">
        <v>4</v>
      </c>
      <c r="F176" s="119">
        <f t="shared" ref="F176:F185" si="14">D176*E176</f>
        <v>2</v>
      </c>
    </row>
    <row r="177" spans="1:6" x14ac:dyDescent="0.25">
      <c r="A177" s="77" t="s">
        <v>215</v>
      </c>
      <c r="B177" t="s">
        <v>223</v>
      </c>
      <c r="C177" s="77" t="s">
        <v>149</v>
      </c>
      <c r="D177" s="117">
        <v>0.5</v>
      </c>
      <c r="E177" s="118">
        <v>22.32</v>
      </c>
      <c r="F177" s="119">
        <f t="shared" si="14"/>
        <v>11.16</v>
      </c>
    </row>
    <row r="178" spans="1:6" x14ac:dyDescent="0.25">
      <c r="A178" s="77" t="s">
        <v>216</v>
      </c>
      <c r="B178" s="120" t="s">
        <v>224</v>
      </c>
      <c r="C178" s="77" t="s">
        <v>198</v>
      </c>
      <c r="D178" s="117">
        <v>4</v>
      </c>
      <c r="E178" s="118">
        <v>8.11</v>
      </c>
      <c r="F178" s="119">
        <f t="shared" si="14"/>
        <v>32.44</v>
      </c>
    </row>
    <row r="179" spans="1:6" x14ac:dyDescent="0.25">
      <c r="A179" s="77" t="s">
        <v>217</v>
      </c>
      <c r="B179" s="120" t="s">
        <v>225</v>
      </c>
      <c r="C179" s="77" t="s">
        <v>149</v>
      </c>
      <c r="D179" s="117">
        <v>0.25</v>
      </c>
      <c r="E179" s="121">
        <v>12.12</v>
      </c>
      <c r="F179" s="119">
        <f t="shared" si="14"/>
        <v>3.03</v>
      </c>
    </row>
    <row r="180" spans="1:6" ht="30" x14ac:dyDescent="0.25">
      <c r="A180" s="77" t="s">
        <v>218</v>
      </c>
      <c r="B180" s="120" t="s">
        <v>226</v>
      </c>
      <c r="C180" s="77" t="s">
        <v>149</v>
      </c>
      <c r="D180" s="117">
        <v>0.25</v>
      </c>
      <c r="E180" s="118">
        <v>15.59</v>
      </c>
      <c r="F180" s="119">
        <f t="shared" si="14"/>
        <v>3.8975</v>
      </c>
    </row>
    <row r="181" spans="1:6" x14ac:dyDescent="0.25">
      <c r="A181" t="s">
        <v>219</v>
      </c>
      <c r="B181" s="120" t="s">
        <v>227</v>
      </c>
      <c r="C181" s="77" t="s">
        <v>198</v>
      </c>
      <c r="D181" s="117">
        <v>1.5</v>
      </c>
      <c r="E181" s="118">
        <v>12.3</v>
      </c>
      <c r="F181" s="119">
        <f t="shared" si="14"/>
        <v>18.450000000000003</v>
      </c>
    </row>
    <row r="182" spans="1:6" x14ac:dyDescent="0.25">
      <c r="A182" s="122" t="s">
        <v>220</v>
      </c>
      <c r="B182" s="120" t="s">
        <v>228</v>
      </c>
      <c r="C182" s="77" t="s">
        <v>149</v>
      </c>
      <c r="D182" s="117">
        <v>0.25</v>
      </c>
      <c r="E182" s="118">
        <v>11.4</v>
      </c>
      <c r="F182" s="119">
        <f t="shared" si="14"/>
        <v>2.85</v>
      </c>
    </row>
    <row r="183" spans="1:6" ht="30" x14ac:dyDescent="0.25">
      <c r="A183">
        <v>280008</v>
      </c>
      <c r="B183" s="120" t="s">
        <v>229</v>
      </c>
      <c r="C183" s="77" t="s">
        <v>124</v>
      </c>
      <c r="D183" s="117">
        <v>8</v>
      </c>
      <c r="E183" s="118">
        <v>15.65</v>
      </c>
      <c r="F183" s="119">
        <f t="shared" si="14"/>
        <v>125.2</v>
      </c>
    </row>
    <row r="184" spans="1:6" ht="30" x14ac:dyDescent="0.25">
      <c r="A184" s="77">
        <v>280016</v>
      </c>
      <c r="B184" s="120" t="s">
        <v>212</v>
      </c>
      <c r="C184" s="77" t="s">
        <v>124</v>
      </c>
      <c r="D184" s="117">
        <v>8</v>
      </c>
      <c r="E184" s="118">
        <v>19.73</v>
      </c>
      <c r="F184" s="119">
        <f t="shared" si="14"/>
        <v>157.84</v>
      </c>
    </row>
    <row r="185" spans="1:6" x14ac:dyDescent="0.25">
      <c r="A185" s="77"/>
      <c r="B185" s="120"/>
      <c r="C185" s="77"/>
      <c r="D185" s="117"/>
      <c r="E185" s="118"/>
      <c r="F185" s="119">
        <f t="shared" si="14"/>
        <v>0</v>
      </c>
    </row>
    <row r="186" spans="1:6" x14ac:dyDescent="0.25">
      <c r="A186" s="153" t="s">
        <v>27</v>
      </c>
      <c r="B186" s="153"/>
      <c r="C186" s="153"/>
      <c r="D186" s="153"/>
      <c r="E186" s="153"/>
      <c r="F186" s="119">
        <f>SUM(F175:F184)</f>
        <v>360.71000000000004</v>
      </c>
    </row>
    <row r="188" spans="1:6" x14ac:dyDescent="0.25">
      <c r="A188" s="77" t="s">
        <v>15</v>
      </c>
      <c r="B188" s="120" t="str">
        <f>'PLANILHA ORCA'!D42</f>
        <v>Tubo em PVC - 100mm (LS)</v>
      </c>
      <c r="C188" s="77" t="s">
        <v>198</v>
      </c>
      <c r="D188" s="77" t="s">
        <v>101</v>
      </c>
      <c r="E188" s="77" t="s">
        <v>102</v>
      </c>
      <c r="F188" s="116"/>
    </row>
    <row r="189" spans="1:6" x14ac:dyDescent="0.25">
      <c r="A189" t="s">
        <v>231</v>
      </c>
      <c r="B189" s="120" t="s">
        <v>234</v>
      </c>
      <c r="C189" s="77" t="s">
        <v>144</v>
      </c>
      <c r="D189" s="117">
        <v>0.01</v>
      </c>
      <c r="E189" s="118">
        <v>49.9</v>
      </c>
      <c r="F189" s="119">
        <f>D189*E189</f>
        <v>0.499</v>
      </c>
    </row>
    <row r="190" spans="1:6" x14ac:dyDescent="0.25">
      <c r="A190" s="77" t="s">
        <v>232</v>
      </c>
      <c r="B190" s="120" t="s">
        <v>235</v>
      </c>
      <c r="C190" s="77" t="s">
        <v>238</v>
      </c>
      <c r="D190" s="117">
        <v>0.18</v>
      </c>
      <c r="E190" s="118">
        <v>9</v>
      </c>
      <c r="F190" s="119">
        <f t="shared" ref="F190:F199" si="15">D190*E190</f>
        <v>1.6199999999999999</v>
      </c>
    </row>
    <row r="191" spans="1:6" x14ac:dyDescent="0.25">
      <c r="A191" s="77" t="s">
        <v>233</v>
      </c>
      <c r="B191" t="s">
        <v>236</v>
      </c>
      <c r="C191" s="77" t="s">
        <v>198</v>
      </c>
      <c r="D191" s="117">
        <v>1.05</v>
      </c>
      <c r="E191" s="118">
        <v>17.14</v>
      </c>
      <c r="F191" s="119">
        <f t="shared" si="15"/>
        <v>17.997</v>
      </c>
    </row>
    <row r="192" spans="1:6" ht="30" x14ac:dyDescent="0.25">
      <c r="A192" s="77">
        <v>280008</v>
      </c>
      <c r="B192" s="120" t="s">
        <v>229</v>
      </c>
      <c r="C192" s="77" t="s">
        <v>124</v>
      </c>
      <c r="D192" s="117">
        <v>0.45</v>
      </c>
      <c r="E192" s="118">
        <v>15.65</v>
      </c>
      <c r="F192" s="119">
        <f t="shared" si="15"/>
        <v>7.0425000000000004</v>
      </c>
    </row>
    <row r="193" spans="1:6" ht="30" x14ac:dyDescent="0.25">
      <c r="A193" s="77">
        <v>280016</v>
      </c>
      <c r="B193" s="120" t="s">
        <v>237</v>
      </c>
      <c r="C193" s="77" t="s">
        <v>124</v>
      </c>
      <c r="D193" s="117">
        <v>0.45</v>
      </c>
      <c r="E193" s="121">
        <v>19.73</v>
      </c>
      <c r="F193" s="119">
        <f t="shared" si="15"/>
        <v>8.8785000000000007</v>
      </c>
    </row>
    <row r="194" spans="1:6" x14ac:dyDescent="0.25">
      <c r="A194" s="77"/>
      <c r="B194" s="120"/>
      <c r="C194" s="77"/>
      <c r="D194" s="117"/>
      <c r="E194" s="118"/>
      <c r="F194" s="119">
        <f t="shared" si="15"/>
        <v>0</v>
      </c>
    </row>
    <row r="195" spans="1:6" x14ac:dyDescent="0.25">
      <c r="B195" s="120"/>
      <c r="C195" s="77"/>
      <c r="D195" s="117"/>
      <c r="E195" s="118"/>
      <c r="F195" s="119">
        <f t="shared" si="15"/>
        <v>0</v>
      </c>
    </row>
    <row r="196" spans="1:6" x14ac:dyDescent="0.25">
      <c r="A196" s="122"/>
      <c r="B196" s="120"/>
      <c r="C196" s="77"/>
      <c r="D196" s="117"/>
      <c r="E196" s="118"/>
      <c r="F196" s="119">
        <f t="shared" si="15"/>
        <v>0</v>
      </c>
    </row>
    <row r="197" spans="1:6" x14ac:dyDescent="0.25">
      <c r="B197" s="120"/>
      <c r="C197" s="77"/>
      <c r="D197" s="117"/>
      <c r="E197" s="118"/>
      <c r="F197" s="119">
        <f t="shared" si="15"/>
        <v>0</v>
      </c>
    </row>
    <row r="198" spans="1:6" x14ac:dyDescent="0.25">
      <c r="A198" s="77"/>
      <c r="B198" s="120"/>
      <c r="C198" s="77"/>
      <c r="D198" s="117"/>
      <c r="E198" s="118"/>
      <c r="F198" s="119">
        <f t="shared" si="15"/>
        <v>0</v>
      </c>
    </row>
    <row r="199" spans="1:6" x14ac:dyDescent="0.25">
      <c r="A199" s="77"/>
      <c r="B199" s="120"/>
      <c r="C199" s="77"/>
      <c r="D199" s="117"/>
      <c r="E199" s="118"/>
      <c r="F199" s="119">
        <f t="shared" si="15"/>
        <v>0</v>
      </c>
    </row>
    <row r="200" spans="1:6" x14ac:dyDescent="0.25">
      <c r="A200" s="153" t="s">
        <v>27</v>
      </c>
      <c r="B200" s="153"/>
      <c r="C200" s="153"/>
      <c r="D200" s="153"/>
      <c r="E200" s="153"/>
      <c r="F200" s="119">
        <f>SUM(F189:F198)</f>
        <v>36.036999999999999</v>
      </c>
    </row>
  </sheetData>
  <mergeCells count="18">
    <mergeCell ref="A52:E52"/>
    <mergeCell ref="A2:H3"/>
    <mergeCell ref="A5:H5"/>
    <mergeCell ref="A16:E16"/>
    <mergeCell ref="A28:E28"/>
    <mergeCell ref="A40:E40"/>
    <mergeCell ref="A200:E200"/>
    <mergeCell ref="A64:E64"/>
    <mergeCell ref="A76:E76"/>
    <mergeCell ref="A88:E88"/>
    <mergeCell ref="A100:E100"/>
    <mergeCell ref="A112:E112"/>
    <mergeCell ref="A124:E124"/>
    <mergeCell ref="A136:E136"/>
    <mergeCell ref="A148:E148"/>
    <mergeCell ref="A160:E160"/>
    <mergeCell ref="A172:E172"/>
    <mergeCell ref="A186:E18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A5" sqref="A5:G5"/>
    </sheetView>
  </sheetViews>
  <sheetFormatPr defaultRowHeight="15" x14ac:dyDescent="0.25"/>
  <cols>
    <col min="9" max="9" width="7.7109375" bestFit="1" customWidth="1"/>
    <col min="10" max="10" width="13.140625" bestFit="1" customWidth="1"/>
  </cols>
  <sheetData>
    <row r="1" spans="1:10" ht="15.75" x14ac:dyDescent="0.25">
      <c r="A1" s="171"/>
      <c r="B1" s="171"/>
      <c r="C1" s="171"/>
      <c r="D1" s="79"/>
      <c r="E1" s="79"/>
      <c r="F1" s="79"/>
      <c r="G1" s="79"/>
      <c r="H1" s="79"/>
      <c r="I1" s="69"/>
      <c r="J1" s="70"/>
    </row>
    <row r="2" spans="1:10" ht="15" customHeight="1" thickBot="1" x14ac:dyDescent="0.3">
      <c r="A2" s="171"/>
      <c r="B2" s="171"/>
      <c r="C2" s="171"/>
      <c r="D2" s="80"/>
      <c r="E2" s="80"/>
      <c r="F2" s="80"/>
      <c r="G2" s="71"/>
      <c r="H2" s="71"/>
      <c r="I2" s="71"/>
      <c r="J2" s="72"/>
    </row>
    <row r="3" spans="1:10" ht="24.75" customHeight="1" thickBot="1" x14ac:dyDescent="0.3">
      <c r="A3" s="172" t="s">
        <v>68</v>
      </c>
      <c r="B3" s="173"/>
      <c r="C3" s="173"/>
      <c r="D3" s="173"/>
      <c r="E3" s="173"/>
      <c r="F3" s="173"/>
      <c r="G3" s="173"/>
      <c r="H3" s="173"/>
      <c r="I3" s="173"/>
      <c r="J3" s="174"/>
    </row>
    <row r="4" spans="1:10" ht="24.75" customHeight="1" thickBot="1" x14ac:dyDescent="0.3">
      <c r="A4" s="158" t="str">
        <f>'[2]Memória de Cálculo'!A6:B6</f>
        <v>B.D.I ADOTADO:</v>
      </c>
      <c r="B4" s="159"/>
      <c r="C4" s="184">
        <f>J25</f>
        <v>0.2881986483454233</v>
      </c>
      <c r="D4" s="184"/>
      <c r="E4" s="184"/>
      <c r="F4" s="184"/>
      <c r="G4" s="185"/>
      <c r="H4" s="178"/>
      <c r="I4" s="179"/>
      <c r="J4" s="180"/>
    </row>
    <row r="5" spans="1:10" ht="27.75" customHeight="1" thickBot="1" x14ac:dyDescent="0.3">
      <c r="A5" s="175" t="s">
        <v>96</v>
      </c>
      <c r="B5" s="176"/>
      <c r="C5" s="176"/>
      <c r="D5" s="176"/>
      <c r="E5" s="176"/>
      <c r="F5" s="176"/>
      <c r="G5" s="177"/>
      <c r="H5" s="181"/>
      <c r="I5" s="182"/>
      <c r="J5" s="183"/>
    </row>
    <row r="6" spans="1:10" ht="27.75" customHeight="1" thickBot="1" x14ac:dyDescent="0.3">
      <c r="A6" s="175" t="s">
        <v>69</v>
      </c>
      <c r="B6" s="176"/>
      <c r="C6" s="176"/>
      <c r="D6" s="176"/>
      <c r="E6" s="176"/>
      <c r="F6" s="176"/>
      <c r="G6" s="176"/>
      <c r="H6" s="176"/>
      <c r="I6" s="176"/>
      <c r="J6" s="177"/>
    </row>
    <row r="7" spans="1:10" ht="15.75" thickBo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6.5" thickBot="1" x14ac:dyDescent="0.3">
      <c r="A8" s="164" t="s">
        <v>70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</row>
    <row r="10" spans="1:10" x14ac:dyDescent="0.25">
      <c r="A10" s="162" t="s">
        <v>71</v>
      </c>
      <c r="B10" s="162"/>
      <c r="C10" s="162"/>
      <c r="D10" s="162"/>
      <c r="E10" s="162"/>
      <c r="F10" s="162"/>
      <c r="G10" s="162"/>
      <c r="H10" s="162"/>
      <c r="I10" s="162"/>
      <c r="J10" s="73">
        <f>SUM(J11:J14)</f>
        <v>5.3600000000000002E-2</v>
      </c>
    </row>
    <row r="11" spans="1:10" x14ac:dyDescent="0.25">
      <c r="A11" s="160" t="s">
        <v>72</v>
      </c>
      <c r="B11" s="160"/>
      <c r="C11" s="160"/>
      <c r="D11" s="160"/>
      <c r="E11" s="160"/>
      <c r="F11" s="160"/>
      <c r="G11" s="160"/>
      <c r="H11" s="160"/>
      <c r="I11" s="160"/>
      <c r="J11" s="74">
        <v>0.03</v>
      </c>
    </row>
    <row r="12" spans="1:10" x14ac:dyDescent="0.25">
      <c r="A12" s="160" t="s">
        <v>73</v>
      </c>
      <c r="B12" s="160"/>
      <c r="C12" s="160"/>
      <c r="D12" s="160"/>
      <c r="E12" s="160"/>
      <c r="F12" s="160"/>
      <c r="G12" s="160"/>
      <c r="H12" s="160"/>
      <c r="I12" s="160"/>
      <c r="J12" s="74">
        <v>5.8999999999999999E-3</v>
      </c>
    </row>
    <row r="13" spans="1:10" x14ac:dyDescent="0.25">
      <c r="A13" s="160" t="s">
        <v>74</v>
      </c>
      <c r="B13" s="160"/>
      <c r="C13" s="160"/>
      <c r="D13" s="160"/>
      <c r="E13" s="160"/>
      <c r="F13" s="160"/>
      <c r="G13" s="160"/>
      <c r="H13" s="160"/>
      <c r="I13" s="160"/>
      <c r="J13" s="74">
        <v>8.0000000000000002E-3</v>
      </c>
    </row>
    <row r="14" spans="1:10" x14ac:dyDescent="0.25">
      <c r="A14" s="160" t="s">
        <v>75</v>
      </c>
      <c r="B14" s="160"/>
      <c r="C14" s="160"/>
      <c r="D14" s="160"/>
      <c r="E14" s="160"/>
      <c r="F14" s="160"/>
      <c r="G14" s="160"/>
      <c r="H14" s="160"/>
      <c r="I14" s="160"/>
      <c r="J14" s="74">
        <v>9.7000000000000003E-3</v>
      </c>
    </row>
    <row r="15" spans="1:10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x14ac:dyDescent="0.25">
      <c r="A16" s="162" t="s">
        <v>76</v>
      </c>
      <c r="B16" s="162"/>
      <c r="C16" s="162"/>
      <c r="D16" s="162"/>
      <c r="E16" s="162"/>
      <c r="F16" s="162"/>
      <c r="G16" s="162"/>
      <c r="H16" s="162"/>
      <c r="I16" s="162"/>
      <c r="J16" s="73">
        <f>SUM(J17:J20)</f>
        <v>0.13150000000000001</v>
      </c>
    </row>
    <row r="17" spans="1:10" x14ac:dyDescent="0.25">
      <c r="A17" s="160" t="s">
        <v>77</v>
      </c>
      <c r="B17" s="160"/>
      <c r="C17" s="160"/>
      <c r="D17" s="160"/>
      <c r="E17" s="160"/>
      <c r="F17" s="160"/>
      <c r="G17" s="160"/>
      <c r="H17" s="160"/>
      <c r="I17" s="160"/>
      <c r="J17" s="74">
        <v>0.03</v>
      </c>
    </row>
    <row r="18" spans="1:10" x14ac:dyDescent="0.25">
      <c r="A18" s="160" t="s">
        <v>78</v>
      </c>
      <c r="B18" s="160"/>
      <c r="C18" s="160"/>
      <c r="D18" s="160"/>
      <c r="E18" s="160"/>
      <c r="F18" s="160"/>
      <c r="G18" s="160"/>
      <c r="H18" s="160"/>
      <c r="I18" s="160"/>
      <c r="J18" s="74">
        <v>6.4999999999999997E-3</v>
      </c>
    </row>
    <row r="19" spans="1:10" x14ac:dyDescent="0.25">
      <c r="A19" s="160" t="s">
        <v>79</v>
      </c>
      <c r="B19" s="160"/>
      <c r="C19" s="160"/>
      <c r="D19" s="160"/>
      <c r="E19" s="160"/>
      <c r="F19" s="160"/>
      <c r="G19" s="160"/>
      <c r="H19" s="160"/>
      <c r="I19" s="160"/>
      <c r="J19" s="74">
        <v>0.05</v>
      </c>
    </row>
    <row r="20" spans="1:10" x14ac:dyDescent="0.25">
      <c r="A20" s="186" t="s">
        <v>80</v>
      </c>
      <c r="B20" s="186"/>
      <c r="C20" s="186"/>
      <c r="D20" s="186"/>
      <c r="E20" s="186"/>
      <c r="F20" s="186"/>
      <c r="G20" s="186"/>
      <c r="H20" s="186"/>
      <c r="I20" s="186"/>
      <c r="J20" s="75">
        <v>4.4999999999999998E-2</v>
      </c>
    </row>
    <row r="21" spans="1:10" x14ac:dyDescent="0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x14ac:dyDescent="0.25">
      <c r="A22" s="162" t="s">
        <v>81</v>
      </c>
      <c r="B22" s="162"/>
      <c r="C22" s="162"/>
      <c r="D22" s="162"/>
      <c r="E22" s="162"/>
      <c r="F22" s="162"/>
      <c r="G22" s="162"/>
      <c r="H22" s="162"/>
      <c r="I22" s="162"/>
      <c r="J22" s="73">
        <f>J23</f>
        <v>6.1600000000000002E-2</v>
      </c>
    </row>
    <row r="23" spans="1:10" x14ac:dyDescent="0.25">
      <c r="A23" s="160" t="s">
        <v>82</v>
      </c>
      <c r="B23" s="160"/>
      <c r="C23" s="160"/>
      <c r="D23" s="160"/>
      <c r="E23" s="160"/>
      <c r="F23" s="160"/>
      <c r="G23" s="160"/>
      <c r="H23" s="160"/>
      <c r="I23" s="160"/>
      <c r="J23" s="76">
        <v>6.1600000000000002E-2</v>
      </c>
    </row>
    <row r="24" spans="1:10" ht="15.75" thickBot="1" x14ac:dyDescent="0.3">
      <c r="A24" s="167"/>
      <c r="B24" s="167"/>
      <c r="C24" s="167"/>
      <c r="D24" s="167"/>
      <c r="E24" s="167"/>
      <c r="F24" s="167"/>
      <c r="G24" s="167"/>
      <c r="H24" s="167"/>
      <c r="I24" s="167"/>
      <c r="J24" s="77"/>
    </row>
    <row r="25" spans="1:10" ht="16.5" thickBot="1" x14ac:dyDescent="0.3">
      <c r="A25" s="168" t="s">
        <v>83</v>
      </c>
      <c r="B25" s="169"/>
      <c r="C25" s="169"/>
      <c r="D25" s="169"/>
      <c r="E25" s="169"/>
      <c r="F25" s="169"/>
      <c r="G25" s="169"/>
      <c r="H25" s="169"/>
      <c r="I25" s="170"/>
      <c r="J25" s="78">
        <f>((1+(J11+J13+J14))*(1+J12)*(1+J22))/(1-J16)-1</f>
        <v>0.2881986483454233</v>
      </c>
    </row>
  </sheetData>
  <mergeCells count="26">
    <mergeCell ref="A24:I24"/>
    <mergeCell ref="A25:I25"/>
    <mergeCell ref="A1:C2"/>
    <mergeCell ref="A3:J3"/>
    <mergeCell ref="A5:G5"/>
    <mergeCell ref="H4:J5"/>
    <mergeCell ref="A6:J6"/>
    <mergeCell ref="C4:G4"/>
    <mergeCell ref="A18:I18"/>
    <mergeCell ref="A19:I19"/>
    <mergeCell ref="A20:I20"/>
    <mergeCell ref="A21:J21"/>
    <mergeCell ref="A22:I22"/>
    <mergeCell ref="A23:I23"/>
    <mergeCell ref="A12:I12"/>
    <mergeCell ref="A13:I13"/>
    <mergeCell ref="A4:B4"/>
    <mergeCell ref="A14:I14"/>
    <mergeCell ref="A15:J15"/>
    <mergeCell ref="A16:I16"/>
    <mergeCell ref="A17:I17"/>
    <mergeCell ref="A7:J7"/>
    <mergeCell ref="A8:J8"/>
    <mergeCell ref="A9:J9"/>
    <mergeCell ref="A10:I10"/>
    <mergeCell ref="A11:I11"/>
  </mergeCells>
  <pageMargins left="0.511811024" right="0.511811024" top="0.78740157499999996" bottom="0.78740157499999996" header="0.31496062000000002" footer="0.31496062000000002"/>
  <pageSetup paperSize="9" scale="9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3" workbookViewId="0">
      <selection activeCell="G23" sqref="G23"/>
    </sheetView>
  </sheetViews>
  <sheetFormatPr defaultRowHeight="15" x14ac:dyDescent="0.25"/>
  <cols>
    <col min="2" max="2" width="8" customWidth="1"/>
    <col min="3" max="3" width="34.7109375" customWidth="1"/>
    <col min="4" max="4" width="15.140625" customWidth="1"/>
    <col min="6" max="6" width="12.7109375" bestFit="1" customWidth="1"/>
    <col min="7" max="7" width="13.85546875" bestFit="1" customWidth="1"/>
    <col min="8" max="8" width="15.42578125" customWidth="1"/>
  </cols>
  <sheetData>
    <row r="1" spans="1:8" x14ac:dyDescent="0.25">
      <c r="A1" s="190"/>
      <c r="B1" s="190"/>
      <c r="C1" s="191" t="s">
        <v>8</v>
      </c>
      <c r="D1" s="191"/>
      <c r="E1" s="191"/>
      <c r="F1" s="191"/>
      <c r="G1" s="191"/>
      <c r="H1" s="191"/>
    </row>
    <row r="2" spans="1:8" x14ac:dyDescent="0.25">
      <c r="A2" s="190"/>
      <c r="B2" s="190"/>
      <c r="C2" s="191" t="str">
        <f>'PLANILHA ORCA'!B6</f>
        <v>REFORMA CRECHE MARCOS DANIEL</v>
      </c>
      <c r="D2" s="191"/>
      <c r="E2" s="191"/>
      <c r="F2" s="191"/>
      <c r="G2" s="191"/>
      <c r="H2" s="191"/>
    </row>
    <row r="3" spans="1:8" ht="24" customHeight="1" x14ac:dyDescent="0.25">
      <c r="A3" s="190"/>
      <c r="B3" s="190"/>
      <c r="C3" s="191" t="str">
        <f>'PLANILHA ORCA'!B7</f>
        <v xml:space="preserve">COMUNIDADE DO SANTANA DO CAPIM </v>
      </c>
      <c r="D3" s="191"/>
      <c r="E3" s="191"/>
      <c r="F3" s="191"/>
      <c r="G3" s="191"/>
      <c r="H3" s="191"/>
    </row>
    <row r="4" spans="1:8" x14ac:dyDescent="0.25">
      <c r="A4" s="192"/>
      <c r="B4" s="192"/>
      <c r="C4" s="193" t="s">
        <v>34</v>
      </c>
      <c r="D4" s="193"/>
      <c r="E4" s="193"/>
      <c r="F4" s="193"/>
      <c r="G4" s="193"/>
      <c r="H4" s="193"/>
    </row>
    <row r="5" spans="1:8" x14ac:dyDescent="0.25">
      <c r="A5" s="45"/>
      <c r="B5" s="46" t="s">
        <v>35</v>
      </c>
      <c r="C5" s="110" t="s">
        <v>36</v>
      </c>
      <c r="D5" s="46" t="s">
        <v>37</v>
      </c>
      <c r="E5" s="46" t="s">
        <v>38</v>
      </c>
      <c r="F5" s="46">
        <v>1</v>
      </c>
      <c r="G5" s="46">
        <v>2</v>
      </c>
      <c r="H5" s="46">
        <v>3</v>
      </c>
    </row>
    <row r="6" spans="1:8" x14ac:dyDescent="0.25">
      <c r="A6" s="45"/>
      <c r="B6" s="46"/>
      <c r="C6" s="46"/>
      <c r="D6" s="46"/>
      <c r="E6" s="46"/>
      <c r="F6" s="46"/>
      <c r="G6" s="66"/>
      <c r="H6" s="66"/>
    </row>
    <row r="7" spans="1:8" x14ac:dyDescent="0.25">
      <c r="A7" s="45"/>
      <c r="B7" s="52">
        <f>'PLANILHA ORCA'!C11</f>
        <v>1</v>
      </c>
      <c r="C7" s="111" t="str">
        <f>'PLANILHA ORCA'!D11</f>
        <v>SERVIÇOS PRELIMINARES</v>
      </c>
      <c r="D7" s="50">
        <f>'PLANILHA ORCA'!I11</f>
        <v>3632.1000000000004</v>
      </c>
      <c r="E7" s="47">
        <f>D7/D23</f>
        <v>1.5420534226990622E-2</v>
      </c>
      <c r="F7" s="51">
        <v>1</v>
      </c>
      <c r="G7" s="66"/>
      <c r="H7" s="66"/>
    </row>
    <row r="8" spans="1:8" x14ac:dyDescent="0.25">
      <c r="A8" s="45"/>
      <c r="B8" s="46"/>
      <c r="C8" s="46"/>
      <c r="D8" s="46"/>
      <c r="E8" s="46"/>
      <c r="F8" s="50">
        <f>D7</f>
        <v>3632.1000000000004</v>
      </c>
      <c r="G8" s="66"/>
      <c r="H8" s="66"/>
    </row>
    <row r="9" spans="1:8" x14ac:dyDescent="0.25">
      <c r="A9" s="45"/>
      <c r="B9" s="46">
        <f>'PLANILHA ORCA'!C14</f>
        <v>2</v>
      </c>
      <c r="C9" s="112" t="str">
        <f>'PLANILHA ORCA'!D14</f>
        <v>DEMOLIÇÕES E RETIRADAS</v>
      </c>
      <c r="D9" s="50">
        <f>'PLANILHA ORCA'!I14</f>
        <v>1000.9012</v>
      </c>
      <c r="E9" s="47">
        <f>D9/D$23</f>
        <v>4.2494510647933656E-3</v>
      </c>
      <c r="F9" s="51">
        <v>1</v>
      </c>
      <c r="G9" s="66"/>
      <c r="H9" s="66"/>
    </row>
    <row r="10" spans="1:8" x14ac:dyDescent="0.25">
      <c r="A10" s="45"/>
      <c r="B10" s="46"/>
      <c r="C10" s="46"/>
      <c r="D10" s="46"/>
      <c r="E10" s="46"/>
      <c r="F10" s="50">
        <f>D9</f>
        <v>1000.9012</v>
      </c>
      <c r="G10" s="66"/>
      <c r="H10" s="66"/>
    </row>
    <row r="11" spans="1:8" x14ac:dyDescent="0.25">
      <c r="A11" s="45"/>
      <c r="B11" s="46">
        <v>3</v>
      </c>
      <c r="C11" s="114" t="str">
        <f>'PLANILHA ORCA'!D18</f>
        <v>IMPERMEABILIZAÇÕES /TRATAMENTOS:</v>
      </c>
      <c r="D11" s="115">
        <f>'PLANILHA ORCA'!I18</f>
        <v>12020.8</v>
      </c>
      <c r="E11" s="113">
        <f>D11/D$23</f>
        <v>5.1035807889597981E-2</v>
      </c>
      <c r="F11" s="51">
        <v>1</v>
      </c>
      <c r="G11" s="44"/>
      <c r="H11" s="66"/>
    </row>
    <row r="12" spans="1:8" x14ac:dyDescent="0.25">
      <c r="A12" s="45"/>
      <c r="B12" s="46"/>
      <c r="C12" s="46"/>
      <c r="D12" s="46"/>
      <c r="E12" s="46"/>
      <c r="F12" s="50">
        <f>D11</f>
        <v>12020.8</v>
      </c>
      <c r="G12" s="44"/>
      <c r="H12" s="66"/>
    </row>
    <row r="13" spans="1:8" x14ac:dyDescent="0.25">
      <c r="A13" s="45"/>
      <c r="B13" s="46">
        <v>4</v>
      </c>
      <c r="C13" s="49" t="str">
        <f>'PLANILHA ORCA'!D22</f>
        <v>COBERTURA</v>
      </c>
      <c r="D13" s="50">
        <f>'PLANILHA ORCA'!I22</f>
        <v>138681.98399999997</v>
      </c>
      <c r="E13" s="47">
        <f>D13/D$23</f>
        <v>0.58879168550947525</v>
      </c>
      <c r="F13" s="51">
        <v>0.3</v>
      </c>
      <c r="G13" s="51">
        <v>0.3</v>
      </c>
      <c r="H13" s="51">
        <v>0.4</v>
      </c>
    </row>
    <row r="14" spans="1:8" x14ac:dyDescent="0.25">
      <c r="A14" s="45"/>
      <c r="B14" s="46"/>
      <c r="C14" s="46"/>
      <c r="D14" s="46"/>
      <c r="E14" s="46"/>
      <c r="F14" s="50">
        <f>F13*D13</f>
        <v>41604.595199999989</v>
      </c>
      <c r="G14" s="50">
        <f>G13*D13</f>
        <v>41604.595199999989</v>
      </c>
      <c r="H14" s="50">
        <f>H13*D13</f>
        <v>55472.79359999999</v>
      </c>
    </row>
    <row r="15" spans="1:8" x14ac:dyDescent="0.25">
      <c r="A15" s="45"/>
      <c r="B15" s="46">
        <v>5</v>
      </c>
      <c r="C15" s="49" t="str">
        <f>'PLANILHA ORCA'!D27</f>
        <v>ESQUADRIAS</v>
      </c>
      <c r="D15" s="50">
        <f>'PLANILHA ORCA'!I27</f>
        <v>26527.536</v>
      </c>
      <c r="E15" s="47">
        <f>D15/D$23</f>
        <v>0.11262596757956164</v>
      </c>
      <c r="F15" s="46"/>
      <c r="G15" s="51">
        <v>1</v>
      </c>
      <c r="H15" s="44"/>
    </row>
    <row r="16" spans="1:8" x14ac:dyDescent="0.25">
      <c r="A16" s="45"/>
      <c r="B16" s="46"/>
      <c r="C16" s="46"/>
      <c r="D16" s="46"/>
      <c r="E16" s="46"/>
      <c r="F16" s="46"/>
      <c r="G16" s="50">
        <f>D15</f>
        <v>26527.536</v>
      </c>
      <c r="H16" s="44"/>
    </row>
    <row r="17" spans="1:8" x14ac:dyDescent="0.25">
      <c r="A17" s="53"/>
      <c r="B17" s="52">
        <v>6</v>
      </c>
      <c r="C17" s="49" t="str">
        <f>'PLANILHA ORCA'!D31</f>
        <v>PINTURA</v>
      </c>
      <c r="D17" s="50">
        <f>'PLANILHA ORCA'!I31</f>
        <v>38782.185700000002</v>
      </c>
      <c r="E17" s="47">
        <f>D17/D$23</f>
        <v>0.16465461358012065</v>
      </c>
      <c r="F17" s="52"/>
      <c r="G17" s="51">
        <v>1</v>
      </c>
      <c r="H17" s="44"/>
    </row>
    <row r="18" spans="1:8" x14ac:dyDescent="0.25">
      <c r="A18" s="53"/>
      <c r="B18" s="52"/>
      <c r="C18" s="52"/>
      <c r="D18" s="52"/>
      <c r="E18" s="52"/>
      <c r="F18" s="52"/>
      <c r="G18" s="50">
        <f>D17</f>
        <v>38782.185700000002</v>
      </c>
      <c r="H18" s="44"/>
    </row>
    <row r="19" spans="1:8" x14ac:dyDescent="0.25">
      <c r="A19" s="45"/>
      <c r="B19" s="66">
        <v>7</v>
      </c>
      <c r="C19" s="49" t="str">
        <f>'PLANILHA ORCA'!D35</f>
        <v>INSTALAÇÕES ELÉTRICAS</v>
      </c>
      <c r="D19" s="50">
        <f>'PLANILHA ORCA'!I35</f>
        <v>7284</v>
      </c>
      <c r="E19" s="47">
        <f>D19/D$23</f>
        <v>3.0925131827152248E-2</v>
      </c>
      <c r="F19" s="66"/>
      <c r="G19" s="51">
        <v>1</v>
      </c>
      <c r="H19" s="44"/>
    </row>
    <row r="20" spans="1:8" x14ac:dyDescent="0.25">
      <c r="A20" s="67"/>
      <c r="B20" s="66"/>
      <c r="C20" s="66"/>
      <c r="D20" s="66"/>
      <c r="E20" s="66"/>
      <c r="F20" s="66"/>
      <c r="G20" s="50">
        <f>D19</f>
        <v>7284</v>
      </c>
      <c r="H20" s="44"/>
    </row>
    <row r="21" spans="1:8" ht="30" x14ac:dyDescent="0.25">
      <c r="A21" s="67"/>
      <c r="B21" s="66">
        <v>8</v>
      </c>
      <c r="C21" s="57" t="str">
        <f>'PLANILHA ORCA'!D39</f>
        <v>INSTALAÇÕES HIDROSSANITÁRIAS E APARELHOS</v>
      </c>
      <c r="D21" s="50">
        <f>'PLANILHA ORCA'!I39</f>
        <v>7607.08</v>
      </c>
      <c r="E21" s="47">
        <f>D21/D$23</f>
        <v>3.2296808322308253E-2</v>
      </c>
      <c r="F21" s="66"/>
      <c r="G21" s="124"/>
      <c r="H21" s="51">
        <v>1</v>
      </c>
    </row>
    <row r="22" spans="1:8" x14ac:dyDescent="0.25">
      <c r="A22" s="67"/>
      <c r="B22" s="89"/>
      <c r="C22" s="49"/>
      <c r="D22" s="50"/>
      <c r="E22" s="47"/>
      <c r="F22" s="89"/>
      <c r="G22" s="124"/>
      <c r="H22" s="125">
        <f>D21</f>
        <v>7607.08</v>
      </c>
    </row>
    <row r="23" spans="1:8" x14ac:dyDescent="0.25">
      <c r="A23" s="67"/>
      <c r="B23" s="187" t="s">
        <v>39</v>
      </c>
      <c r="C23" s="188"/>
      <c r="D23" s="50">
        <f>D21+D19+D17+D15+D13+D11+D9+D7</f>
        <v>235536.58689999997</v>
      </c>
      <c r="E23" s="47">
        <f>+E21+E19+E17+E15+E13+E11+E9+E7</f>
        <v>1</v>
      </c>
      <c r="F23" s="50">
        <f>F14+F12+F10+F8</f>
        <v>58258.396399999983</v>
      </c>
      <c r="G23" s="50">
        <f>G20+G18+G16+G14</f>
        <v>114198.31689999998</v>
      </c>
      <c r="H23" s="50">
        <f>H22+H14</f>
        <v>63079.873599999992</v>
      </c>
    </row>
    <row r="24" spans="1:8" x14ac:dyDescent="0.25">
      <c r="A24" s="67"/>
      <c r="B24" s="187"/>
      <c r="C24" s="189"/>
      <c r="D24" s="188"/>
      <c r="E24" s="46"/>
      <c r="F24" s="123">
        <f>F23</f>
        <v>58258.396399999983</v>
      </c>
      <c r="G24" s="123">
        <f>G23+F24</f>
        <v>172456.71329999994</v>
      </c>
      <c r="H24" s="123">
        <f>H23+G24</f>
        <v>235536.58689999994</v>
      </c>
    </row>
    <row r="25" spans="1:8" x14ac:dyDescent="0.25">
      <c r="A25" s="67"/>
      <c r="B25" s="45"/>
      <c r="C25" s="45"/>
      <c r="D25" s="45"/>
      <c r="E25" s="45"/>
      <c r="F25" s="48">
        <f>F24/D23</f>
        <v>0.24734329883422451</v>
      </c>
      <c r="G25" s="48">
        <f>G24/D23</f>
        <v>0.73218651747390151</v>
      </c>
      <c r="H25" s="48">
        <f>H24/D23</f>
        <v>0.99999999999999989</v>
      </c>
    </row>
    <row r="26" spans="1:8" x14ac:dyDescent="0.25">
      <c r="A26" s="67"/>
    </row>
    <row r="27" spans="1:8" x14ac:dyDescent="0.25">
      <c r="A27" s="67"/>
    </row>
    <row r="28" spans="1:8" x14ac:dyDescent="0.25">
      <c r="A28" s="67"/>
    </row>
    <row r="29" spans="1:8" x14ac:dyDescent="0.25">
      <c r="A29" s="67"/>
    </row>
    <row r="30" spans="1:8" x14ac:dyDescent="0.25">
      <c r="A30" s="67"/>
    </row>
    <row r="31" spans="1:8" x14ac:dyDescent="0.25">
      <c r="A31" s="67"/>
    </row>
    <row r="32" spans="1:8" x14ac:dyDescent="0.25">
      <c r="A32" s="67"/>
    </row>
    <row r="33" spans="1:1" x14ac:dyDescent="0.25">
      <c r="A33" s="67"/>
    </row>
    <row r="34" spans="1:1" x14ac:dyDescent="0.25">
      <c r="A34" s="67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</sheetData>
  <mergeCells count="8">
    <mergeCell ref="B23:C23"/>
    <mergeCell ref="B24:D24"/>
    <mergeCell ref="A1:B3"/>
    <mergeCell ref="C1:H1"/>
    <mergeCell ref="C2:H2"/>
    <mergeCell ref="C3:H3"/>
    <mergeCell ref="A4:B4"/>
    <mergeCell ref="C4:H4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ORCA</vt:lpstr>
      <vt:lpstr>CPU</vt:lpstr>
      <vt:lpstr>BDI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Diretoria</cp:lastModifiedBy>
  <cp:lastPrinted>2021-12-20T17:45:38Z</cp:lastPrinted>
  <dcterms:created xsi:type="dcterms:W3CDTF">2021-03-01T16:38:42Z</dcterms:created>
  <dcterms:modified xsi:type="dcterms:W3CDTF">2021-12-20T17:45:40Z</dcterms:modified>
</cp:coreProperties>
</file>