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toria\Documents\convite\001-2021\"/>
    </mc:Choice>
  </mc:AlternateContent>
  <bookViews>
    <workbookView xWindow="0" yWindow="0" windowWidth="20490" windowHeight="7755" activeTab="4"/>
  </bookViews>
  <sheets>
    <sheet name="ORÇAMENTO" sheetId="1" r:id="rId1"/>
    <sheet name="CPU" sheetId="2" r:id="rId2"/>
    <sheet name="CRONOGRAMA" sheetId="3" r:id="rId3"/>
    <sheet name="ENCARGO SOCIAL" sheetId="4" r:id="rId4"/>
    <sheet name="BDI" sheetId="5" r:id="rId5"/>
  </sheets>
  <definedNames>
    <definedName name="_xlnm.Print_Area" localSheetId="4">BDI!$A$1:$D$36</definedName>
    <definedName name="_xlnm.Print_Area" localSheetId="1">CPU!$A$1:$F$512</definedName>
    <definedName name="_xlnm.Print_Area" localSheetId="3">'ENCARGO SOCIAL'!$A$1:$E$46</definedName>
    <definedName name="_xlnm.Print_Area" localSheetId="0">ORÇAMENTO!$A$1:$F$88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3" i="2" l="1"/>
  <c r="E353" i="2" s="1"/>
  <c r="F353" i="2" s="1"/>
  <c r="H352" i="2"/>
  <c r="E352" i="2" s="1"/>
  <c r="F352" i="2" s="1"/>
  <c r="H351" i="2"/>
  <c r="E351" i="2" s="1"/>
  <c r="F351" i="2" s="1"/>
  <c r="F354" i="2" s="1"/>
  <c r="B44" i="3" l="1"/>
  <c r="B47" i="3"/>
  <c r="B41" i="3"/>
  <c r="B38" i="3"/>
  <c r="B35" i="3"/>
  <c r="H494" i="2"/>
  <c r="E494" i="2" s="1"/>
  <c r="F494" i="2" s="1"/>
  <c r="H493" i="2"/>
  <c r="E493" i="2" s="1"/>
  <c r="F493" i="2" s="1"/>
  <c r="H492" i="2"/>
  <c r="E492" i="2" s="1"/>
  <c r="F492" i="2" s="1"/>
  <c r="H491" i="2"/>
  <c r="E491" i="2" s="1"/>
  <c r="F491" i="2" s="1"/>
  <c r="H490" i="2"/>
  <c r="E490" i="2" s="1"/>
  <c r="F490" i="2" s="1"/>
  <c r="H489" i="2"/>
  <c r="E489" i="2" s="1"/>
  <c r="F489" i="2" s="1"/>
  <c r="H488" i="2"/>
  <c r="E488" i="2" s="1"/>
  <c r="F488" i="2" s="1"/>
  <c r="F495" i="2" l="1"/>
  <c r="H14" i="2" l="1"/>
  <c r="E14" i="2" s="1"/>
  <c r="F14" i="2" s="1"/>
  <c r="H15" i="2"/>
  <c r="E15" i="2" s="1"/>
  <c r="F15" i="2" s="1"/>
  <c r="H16" i="2"/>
  <c r="E16" i="2" s="1"/>
  <c r="F16" i="2" s="1"/>
  <c r="H17" i="2"/>
  <c r="E17" i="2" s="1"/>
  <c r="F17" i="2" s="1"/>
  <c r="H507" i="2"/>
  <c r="E507" i="2" s="1"/>
  <c r="H501" i="2"/>
  <c r="E501" i="2" s="1"/>
  <c r="H500" i="2"/>
  <c r="E500" i="2" s="1"/>
  <c r="H499" i="2"/>
  <c r="H483" i="2"/>
  <c r="H482" i="2"/>
  <c r="E482" i="2" s="1"/>
  <c r="H481" i="2"/>
  <c r="E481" i="2" s="1"/>
  <c r="H476" i="2"/>
  <c r="E476" i="2" s="1"/>
  <c r="H475" i="2"/>
  <c r="E475" i="2" s="1"/>
  <c r="H474" i="2"/>
  <c r="E474" i="2" s="1"/>
  <c r="H473" i="2"/>
  <c r="E473" i="2" s="1"/>
  <c r="H468" i="2"/>
  <c r="E468" i="2" s="1"/>
  <c r="H467" i="2"/>
  <c r="E467" i="2" s="1"/>
  <c r="H466" i="2"/>
  <c r="E466" i="2" s="1"/>
  <c r="H465" i="2"/>
  <c r="E465" i="2" s="1"/>
  <c r="H460" i="2"/>
  <c r="E460" i="2" s="1"/>
  <c r="H459" i="2"/>
  <c r="E459" i="2" s="1"/>
  <c r="H458" i="2"/>
  <c r="E458" i="2" s="1"/>
  <c r="H457" i="2"/>
  <c r="E457" i="2" s="1"/>
  <c r="E499" i="2"/>
  <c r="E483" i="2"/>
  <c r="H452" i="2"/>
  <c r="E452" i="2" s="1"/>
  <c r="H451" i="2"/>
  <c r="E451" i="2" s="1"/>
  <c r="H450" i="2"/>
  <c r="E450" i="2" s="1"/>
  <c r="H449" i="2"/>
  <c r="E449" i="2" s="1"/>
  <c r="H444" i="2"/>
  <c r="E444" i="2" s="1"/>
  <c r="H443" i="2"/>
  <c r="E443" i="2" s="1"/>
  <c r="H442" i="2"/>
  <c r="E442" i="2" s="1"/>
  <c r="H441" i="2"/>
  <c r="E441" i="2" s="1"/>
  <c r="H440" i="2"/>
  <c r="E440" i="2" s="1"/>
  <c r="H439" i="2"/>
  <c r="E439" i="2" s="1"/>
  <c r="H438" i="2"/>
  <c r="E438" i="2" s="1"/>
  <c r="H437" i="2"/>
  <c r="E437" i="2" s="1"/>
  <c r="H436" i="2"/>
  <c r="E436" i="2" s="1"/>
  <c r="H435" i="2"/>
  <c r="E435" i="2" s="1"/>
  <c r="H430" i="2"/>
  <c r="E430" i="2" s="1"/>
  <c r="H429" i="2"/>
  <c r="E429" i="2" s="1"/>
  <c r="H428" i="2"/>
  <c r="E428" i="2" s="1"/>
  <c r="H427" i="2"/>
  <c r="E427" i="2" s="1"/>
  <c r="H426" i="2"/>
  <c r="E426" i="2" s="1"/>
  <c r="H425" i="2"/>
  <c r="E425" i="2" s="1"/>
  <c r="H424" i="2"/>
  <c r="E424" i="2" s="1"/>
  <c r="H419" i="2"/>
  <c r="E419" i="2" s="1"/>
  <c r="H418" i="2"/>
  <c r="E418" i="2" s="1"/>
  <c r="H417" i="2"/>
  <c r="E417" i="2" s="1"/>
  <c r="H416" i="2"/>
  <c r="E416" i="2" s="1"/>
  <c r="H415" i="2"/>
  <c r="E415" i="2" s="1"/>
  <c r="H414" i="2"/>
  <c r="E414" i="2" s="1"/>
  <c r="H413" i="2"/>
  <c r="E413" i="2" s="1"/>
  <c r="H408" i="2"/>
  <c r="E408" i="2" s="1"/>
  <c r="H407" i="2"/>
  <c r="E407" i="2" s="1"/>
  <c r="H406" i="2"/>
  <c r="E406" i="2" s="1"/>
  <c r="H405" i="2"/>
  <c r="E405" i="2" s="1"/>
  <c r="H404" i="2"/>
  <c r="E404" i="2" s="1"/>
  <c r="H403" i="2"/>
  <c r="E403" i="2" s="1"/>
  <c r="H402" i="2"/>
  <c r="E402" i="2" s="1"/>
  <c r="H401" i="2"/>
  <c r="E401" i="2" s="1"/>
  <c r="H400" i="2"/>
  <c r="E400" i="2" s="1"/>
  <c r="H399" i="2"/>
  <c r="E399" i="2" s="1"/>
  <c r="H394" i="2"/>
  <c r="E394" i="2" s="1"/>
  <c r="H393" i="2"/>
  <c r="E393" i="2" s="1"/>
  <c r="H392" i="2"/>
  <c r="E392" i="2" s="1"/>
  <c r="H391" i="2"/>
  <c r="E391" i="2" s="1"/>
  <c r="H390" i="2"/>
  <c r="E390" i="2" s="1"/>
  <c r="H385" i="2"/>
  <c r="E385" i="2" s="1"/>
  <c r="H384" i="2"/>
  <c r="E384" i="2" s="1"/>
  <c r="H383" i="2"/>
  <c r="E383" i="2" s="1"/>
  <c r="H382" i="2"/>
  <c r="E382" i="2" s="1"/>
  <c r="H381" i="2"/>
  <c r="E381" i="2" s="1"/>
  <c r="H376" i="2"/>
  <c r="E376" i="2" s="1"/>
  <c r="H371" i="2"/>
  <c r="E371" i="2" s="1"/>
  <c r="H365" i="2"/>
  <c r="E365" i="2" s="1"/>
  <c r="H364" i="2"/>
  <c r="E364" i="2" s="1"/>
  <c r="H363" i="2"/>
  <c r="E363" i="2" s="1"/>
  <c r="H358" i="2"/>
  <c r="E358" i="2" s="1"/>
  <c r="H346" i="2"/>
  <c r="E346" i="2" s="1"/>
  <c r="H341" i="2"/>
  <c r="E341" i="2" s="1"/>
  <c r="H336" i="2"/>
  <c r="E336" i="2" s="1"/>
  <c r="H335" i="2"/>
  <c r="E335" i="2" s="1"/>
  <c r="H334" i="2"/>
  <c r="E334" i="2" s="1"/>
  <c r="H333" i="2"/>
  <c r="E333" i="2" s="1"/>
  <c r="H328" i="2"/>
  <c r="E328" i="2" s="1"/>
  <c r="H327" i="2"/>
  <c r="E327" i="2" s="1"/>
  <c r="H326" i="2"/>
  <c r="E326" i="2" s="1"/>
  <c r="H325" i="2"/>
  <c r="E325" i="2" s="1"/>
  <c r="H320" i="2"/>
  <c r="E320" i="2" s="1"/>
  <c r="H319" i="2"/>
  <c r="E319" i="2" s="1"/>
  <c r="H318" i="2"/>
  <c r="E318" i="2" s="1"/>
  <c r="H317" i="2"/>
  <c r="E317" i="2" s="1"/>
  <c r="H312" i="2"/>
  <c r="E312" i="2" s="1"/>
  <c r="H311" i="2"/>
  <c r="E311" i="2" s="1"/>
  <c r="H310" i="2"/>
  <c r="E310" i="2" s="1"/>
  <c r="H305" i="2"/>
  <c r="E305" i="2" s="1"/>
  <c r="H304" i="2"/>
  <c r="E304" i="2" s="1"/>
  <c r="H303" i="2"/>
  <c r="E303" i="2" s="1"/>
  <c r="H298" i="2"/>
  <c r="E298" i="2" s="1"/>
  <c r="H297" i="2"/>
  <c r="E297" i="2" s="1"/>
  <c r="H296" i="2"/>
  <c r="E296" i="2" s="1"/>
  <c r="H291" i="2"/>
  <c r="E291" i="2" s="1"/>
  <c r="H290" i="2"/>
  <c r="E290" i="2" s="1"/>
  <c r="H289" i="2"/>
  <c r="E289" i="2" s="1"/>
  <c r="H284" i="2"/>
  <c r="E284" i="2" s="1"/>
  <c r="H283" i="2"/>
  <c r="E283" i="2" s="1"/>
  <c r="H282" i="2"/>
  <c r="E282" i="2" s="1"/>
  <c r="H277" i="2"/>
  <c r="E277" i="2" s="1"/>
  <c r="H276" i="2"/>
  <c r="E276" i="2" s="1"/>
  <c r="H275" i="2"/>
  <c r="E275" i="2" s="1"/>
  <c r="H270" i="2"/>
  <c r="E270" i="2" s="1"/>
  <c r="H269" i="2"/>
  <c r="E269" i="2" s="1"/>
  <c r="H268" i="2"/>
  <c r="E268" i="2" s="1"/>
  <c r="H263" i="2"/>
  <c r="E263" i="2" s="1"/>
  <c r="H262" i="2"/>
  <c r="E262" i="2" s="1"/>
  <c r="H261" i="2"/>
  <c r="E261" i="2" s="1"/>
  <c r="H256" i="2"/>
  <c r="E256" i="2" s="1"/>
  <c r="H255" i="2"/>
  <c r="E255" i="2" s="1"/>
  <c r="H254" i="2"/>
  <c r="E254" i="2" s="1"/>
  <c r="H253" i="2"/>
  <c r="E253" i="2" s="1"/>
  <c r="H252" i="2"/>
  <c r="E252" i="2" s="1"/>
  <c r="H251" i="2"/>
  <c r="E251" i="2" s="1"/>
  <c r="H250" i="2"/>
  <c r="E250" i="2" s="1"/>
  <c r="H249" i="2"/>
  <c r="E249" i="2" s="1"/>
  <c r="H243" i="2"/>
  <c r="E243" i="2" s="1"/>
  <c r="H242" i="2"/>
  <c r="E242" i="2" s="1"/>
  <c r="H241" i="2"/>
  <c r="E241" i="2" s="1"/>
  <c r="H240" i="2"/>
  <c r="E240" i="2" s="1"/>
  <c r="H239" i="2"/>
  <c r="E239" i="2" s="1"/>
  <c r="H238" i="2"/>
  <c r="E238" i="2" s="1"/>
  <c r="H233" i="2"/>
  <c r="E233" i="2" s="1"/>
  <c r="H232" i="2"/>
  <c r="E232" i="2" s="1"/>
  <c r="H231" i="2"/>
  <c r="E231" i="2" s="1"/>
  <c r="H225" i="2"/>
  <c r="E225" i="2" s="1"/>
  <c r="H224" i="2"/>
  <c r="E224" i="2" s="1"/>
  <c r="H223" i="2"/>
  <c r="E223" i="2" s="1"/>
  <c r="H218" i="2"/>
  <c r="E218" i="2" s="1"/>
  <c r="H217" i="2"/>
  <c r="E217" i="2" s="1"/>
  <c r="H216" i="2"/>
  <c r="E216" i="2" s="1"/>
  <c r="H215" i="2"/>
  <c r="E215" i="2" s="1"/>
  <c r="H209" i="2"/>
  <c r="E209" i="2" s="1"/>
  <c r="F209" i="2" s="1"/>
  <c r="H208" i="2"/>
  <c r="E208" i="2" s="1"/>
  <c r="F208" i="2" s="1"/>
  <c r="H207" i="2"/>
  <c r="E207" i="2" s="1"/>
  <c r="F207" i="2" s="1"/>
  <c r="H206" i="2"/>
  <c r="E206" i="2" s="1"/>
  <c r="F206" i="2" s="1"/>
  <c r="H205" i="2"/>
  <c r="E205" i="2" s="1"/>
  <c r="F205" i="2" s="1"/>
  <c r="H200" i="2"/>
  <c r="E200" i="2" s="1"/>
  <c r="H199" i="2"/>
  <c r="E199" i="2" s="1"/>
  <c r="H198" i="2"/>
  <c r="E198" i="2" s="1"/>
  <c r="H197" i="2"/>
  <c r="E197" i="2" s="1"/>
  <c r="H192" i="2"/>
  <c r="E192" i="2" s="1"/>
  <c r="H191" i="2"/>
  <c r="E191" i="2" s="1"/>
  <c r="H190" i="2"/>
  <c r="E190" i="2" s="1"/>
  <c r="H189" i="2"/>
  <c r="E189" i="2" s="1"/>
  <c r="H188" i="2"/>
  <c r="E188" i="2" s="1"/>
  <c r="H183" i="2"/>
  <c r="E183" i="2" s="1"/>
  <c r="H182" i="2"/>
  <c r="E182" i="2" s="1"/>
  <c r="H181" i="2"/>
  <c r="E181" i="2" s="1"/>
  <c r="H180" i="2"/>
  <c r="E180" i="2" s="1"/>
  <c r="H179" i="2"/>
  <c r="E179" i="2" s="1"/>
  <c r="H165" i="2"/>
  <c r="E165" i="2" s="1"/>
  <c r="H164" i="2"/>
  <c r="E164" i="2" s="1"/>
  <c r="H163" i="2"/>
  <c r="E163" i="2" s="1"/>
  <c r="H158" i="2"/>
  <c r="E158" i="2" s="1"/>
  <c r="H157" i="2"/>
  <c r="E157" i="2" s="1"/>
  <c r="H156" i="2"/>
  <c r="E156" i="2" s="1"/>
  <c r="H173" i="2"/>
  <c r="E173" i="2" s="1"/>
  <c r="H172" i="2"/>
  <c r="E172" i="2" s="1"/>
  <c r="H171" i="2"/>
  <c r="E171" i="2" s="1"/>
  <c r="H170" i="2"/>
  <c r="E170" i="2" s="1"/>
  <c r="H151" i="2"/>
  <c r="E151" i="2" s="1"/>
  <c r="H150" i="2"/>
  <c r="E150" i="2" s="1"/>
  <c r="H149" i="2"/>
  <c r="E149" i="2" s="1"/>
  <c r="H148" i="2"/>
  <c r="E148" i="2" s="1"/>
  <c r="H142" i="2"/>
  <c r="E142" i="2" s="1"/>
  <c r="H141" i="2"/>
  <c r="E141" i="2" s="1"/>
  <c r="H136" i="2"/>
  <c r="E136" i="2" s="1"/>
  <c r="H135" i="2"/>
  <c r="E135" i="2" s="1"/>
  <c r="H129" i="2"/>
  <c r="E129" i="2" s="1"/>
  <c r="H128" i="2"/>
  <c r="E128" i="2" s="1"/>
  <c r="H127" i="2"/>
  <c r="E127" i="2" s="1"/>
  <c r="H126" i="2"/>
  <c r="E126" i="2" s="1"/>
  <c r="H121" i="2"/>
  <c r="E121" i="2" s="1"/>
  <c r="H120" i="2"/>
  <c r="E120" i="2" s="1"/>
  <c r="H119" i="2"/>
  <c r="E119" i="2" s="1"/>
  <c r="H118" i="2"/>
  <c r="E118" i="2" s="1"/>
  <c r="H113" i="2"/>
  <c r="E113" i="2" s="1"/>
  <c r="H112" i="2"/>
  <c r="E112" i="2" s="1"/>
  <c r="H111" i="2"/>
  <c r="E111" i="2" s="1"/>
  <c r="H110" i="2"/>
  <c r="E110" i="2" s="1"/>
  <c r="H109" i="2"/>
  <c r="E109" i="2" s="1"/>
  <c r="H108" i="2"/>
  <c r="E108" i="2" s="1"/>
  <c r="H102" i="2"/>
  <c r="E102" i="2" s="1"/>
  <c r="H101" i="2"/>
  <c r="E101" i="2" s="1"/>
  <c r="H100" i="2"/>
  <c r="E100" i="2" s="1"/>
  <c r="H99" i="2"/>
  <c r="E99" i="2" s="1"/>
  <c r="H94" i="2"/>
  <c r="E94" i="2" s="1"/>
  <c r="H93" i="2"/>
  <c r="E93" i="2" s="1"/>
  <c r="H92" i="2"/>
  <c r="E92" i="2" s="1"/>
  <c r="H77" i="2"/>
  <c r="E77" i="2" s="1"/>
  <c r="H76" i="2"/>
  <c r="E76" i="2" s="1"/>
  <c r="H75" i="2"/>
  <c r="E75" i="2" s="1"/>
  <c r="H87" i="2"/>
  <c r="E87" i="2" s="1"/>
  <c r="H86" i="2"/>
  <c r="E86" i="2" s="1"/>
  <c r="H85" i="2"/>
  <c r="E85" i="2" s="1"/>
  <c r="H84" i="2"/>
  <c r="E84" i="2" s="1"/>
  <c r="H83" i="2"/>
  <c r="E83" i="2" s="1"/>
  <c r="H82" i="2"/>
  <c r="E82" i="2" s="1"/>
  <c r="H69" i="2"/>
  <c r="E69" i="2" s="1"/>
  <c r="H68" i="2"/>
  <c r="E68" i="2" s="1"/>
  <c r="H67" i="2"/>
  <c r="E67" i="2" s="1"/>
  <c r="H62" i="2"/>
  <c r="E62" i="2" s="1"/>
  <c r="H56" i="2"/>
  <c r="E56" i="2" s="1"/>
  <c r="H55" i="2"/>
  <c r="E55" i="2" s="1"/>
  <c r="H50" i="2"/>
  <c r="E50" i="2" s="1"/>
  <c r="H49" i="2"/>
  <c r="E49" i="2" s="1"/>
  <c r="H44" i="2"/>
  <c r="E44" i="2" s="1"/>
  <c r="H43" i="2"/>
  <c r="E43" i="2" s="1"/>
  <c r="H38" i="2"/>
  <c r="E38" i="2" s="1"/>
  <c r="H37" i="2"/>
  <c r="E37" i="2" s="1"/>
  <c r="H31" i="2"/>
  <c r="E31" i="2" s="1"/>
  <c r="H30" i="2"/>
  <c r="E30" i="2" s="1"/>
  <c r="H29" i="2"/>
  <c r="E29" i="2" s="1"/>
  <c r="H28" i="2"/>
  <c r="E28" i="2" s="1"/>
  <c r="H27" i="2"/>
  <c r="E27" i="2" s="1"/>
  <c r="H26" i="2"/>
  <c r="E26" i="2" s="1"/>
  <c r="H25" i="2"/>
  <c r="E25" i="2" s="1"/>
  <c r="H13" i="2"/>
  <c r="E13" i="2" s="1"/>
  <c r="H18" i="2"/>
  <c r="E18" i="2" s="1"/>
  <c r="H19" i="2"/>
  <c r="E19" i="2" s="1"/>
  <c r="H20" i="2"/>
  <c r="E20" i="2" s="1"/>
  <c r="H12" i="2"/>
  <c r="E12" i="2" s="1"/>
  <c r="B29" i="3"/>
  <c r="B26" i="3"/>
  <c r="B23" i="3"/>
  <c r="B20" i="3"/>
  <c r="B17" i="3"/>
  <c r="B14" i="3"/>
  <c r="B11" i="3"/>
  <c r="P10" i="2"/>
  <c r="P11" i="2"/>
  <c r="P12" i="2"/>
  <c r="P13" i="2"/>
  <c r="P9" i="2"/>
  <c r="F210" i="2" l="1"/>
  <c r="P19" i="2"/>
  <c r="F26" i="2"/>
  <c r="F27" i="2"/>
  <c r="F28" i="2"/>
  <c r="F29" i="2"/>
  <c r="F30" i="2"/>
  <c r="F31" i="2"/>
  <c r="F25" i="2"/>
  <c r="F68" i="2"/>
  <c r="F67" i="2"/>
  <c r="F69" i="2"/>
  <c r="F62" i="2"/>
  <c r="F452" i="2"/>
  <c r="F451" i="2"/>
  <c r="F450" i="2"/>
  <c r="F449" i="2"/>
  <c r="D14" i="5"/>
  <c r="D9" i="5"/>
  <c r="F400" i="2"/>
  <c r="F401" i="2"/>
  <c r="F402" i="2"/>
  <c r="F403" i="2"/>
  <c r="F404" i="2"/>
  <c r="F405" i="2"/>
  <c r="F406" i="2"/>
  <c r="F407" i="2"/>
  <c r="F408" i="2"/>
  <c r="F399" i="2"/>
  <c r="F102" i="2"/>
  <c r="F101" i="2"/>
  <c r="F100" i="2"/>
  <c r="F99" i="2"/>
  <c r="F129" i="2"/>
  <c r="F128" i="2"/>
  <c r="F127" i="2"/>
  <c r="F126" i="2"/>
  <c r="F94" i="2"/>
  <c r="F93" i="2"/>
  <c r="F92" i="2"/>
  <c r="F50" i="2"/>
  <c r="F49" i="2"/>
  <c r="F120" i="2"/>
  <c r="F121" i="2"/>
  <c r="F119" i="2"/>
  <c r="F118" i="2"/>
  <c r="F173" i="2"/>
  <c r="F172" i="2"/>
  <c r="F171" i="2"/>
  <c r="F170" i="2"/>
  <c r="F148" i="2"/>
  <c r="F151" i="2"/>
  <c r="F150" i="2"/>
  <c r="F149" i="2"/>
  <c r="F394" i="2"/>
  <c r="F393" i="2"/>
  <c r="F391" i="2"/>
  <c r="F390" i="2"/>
  <c r="F392" i="2"/>
  <c r="F298" i="2"/>
  <c r="F297" i="2"/>
  <c r="F296" i="2"/>
  <c r="F382" i="2"/>
  <c r="F383" i="2"/>
  <c r="F384" i="2"/>
  <c r="F385" i="2"/>
  <c r="F381" i="2"/>
  <c r="F77" i="2"/>
  <c r="F76" i="2"/>
  <c r="F75" i="2"/>
  <c r="F158" i="2"/>
  <c r="F157" i="2"/>
  <c r="F156" i="2"/>
  <c r="F44" i="2"/>
  <c r="F43" i="2"/>
  <c r="F444" i="2"/>
  <c r="F443" i="2"/>
  <c r="F442" i="2"/>
  <c r="F441" i="2"/>
  <c r="F440" i="2"/>
  <c r="F439" i="2"/>
  <c r="F438" i="2"/>
  <c r="F437" i="2"/>
  <c r="F436" i="2"/>
  <c r="F435" i="2"/>
  <c r="F507" i="2"/>
  <c r="F501" i="2"/>
  <c r="F500" i="2"/>
  <c r="F499" i="2"/>
  <c r="F483" i="2"/>
  <c r="F482" i="2"/>
  <c r="F481" i="2"/>
  <c r="F476" i="2"/>
  <c r="F475" i="2"/>
  <c r="F474" i="2"/>
  <c r="F473" i="2"/>
  <c r="F468" i="2"/>
  <c r="F467" i="2"/>
  <c r="F466" i="2"/>
  <c r="F465" i="2"/>
  <c r="F460" i="2"/>
  <c r="F459" i="2"/>
  <c r="F458" i="2"/>
  <c r="F457" i="2"/>
  <c r="F430" i="2"/>
  <c r="F429" i="2"/>
  <c r="F428" i="2"/>
  <c r="F427" i="2"/>
  <c r="F426" i="2"/>
  <c r="F425" i="2"/>
  <c r="F424" i="2"/>
  <c r="F419" i="2"/>
  <c r="F418" i="2"/>
  <c r="F417" i="2"/>
  <c r="F416" i="2"/>
  <c r="F415" i="2"/>
  <c r="F414" i="2"/>
  <c r="F413" i="2"/>
  <c r="F376" i="2"/>
  <c r="F371" i="2"/>
  <c r="F365" i="2"/>
  <c r="F364" i="2"/>
  <c r="F363" i="2"/>
  <c r="F358" i="2"/>
  <c r="F346" i="2"/>
  <c r="F341" i="2"/>
  <c r="F336" i="2"/>
  <c r="F335" i="2"/>
  <c r="F334" i="2"/>
  <c r="F333" i="2"/>
  <c r="F328" i="2"/>
  <c r="F327" i="2"/>
  <c r="F326" i="2"/>
  <c r="F325" i="2"/>
  <c r="F320" i="2"/>
  <c r="F319" i="2"/>
  <c r="F318" i="2"/>
  <c r="F317" i="2"/>
  <c r="F312" i="2"/>
  <c r="F311" i="2"/>
  <c r="F310" i="2"/>
  <c r="F305" i="2"/>
  <c r="F304" i="2"/>
  <c r="F303" i="2"/>
  <c r="F291" i="2"/>
  <c r="F290" i="2"/>
  <c r="F289" i="2"/>
  <c r="F284" i="2"/>
  <c r="F283" i="2"/>
  <c r="F282" i="2"/>
  <c r="F277" i="2"/>
  <c r="F276" i="2"/>
  <c r="F275" i="2"/>
  <c r="F270" i="2"/>
  <c r="F269" i="2"/>
  <c r="F268" i="2"/>
  <c r="F263" i="2"/>
  <c r="F262" i="2"/>
  <c r="F261" i="2"/>
  <c r="F256" i="2"/>
  <c r="F255" i="2"/>
  <c r="F254" i="2"/>
  <c r="F253" i="2"/>
  <c r="F252" i="2"/>
  <c r="F251" i="2"/>
  <c r="F250" i="2"/>
  <c r="F249" i="2"/>
  <c r="F243" i="2"/>
  <c r="F242" i="2"/>
  <c r="F241" i="2"/>
  <c r="F240" i="2"/>
  <c r="F239" i="2"/>
  <c r="F238" i="2"/>
  <c r="F233" i="2"/>
  <c r="F232" i="2"/>
  <c r="F231" i="2"/>
  <c r="F225" i="2"/>
  <c r="F224" i="2"/>
  <c r="F223" i="2"/>
  <c r="F218" i="2"/>
  <c r="F217" i="2"/>
  <c r="F216" i="2"/>
  <c r="F215" i="2"/>
  <c r="F200" i="2"/>
  <c r="F199" i="2"/>
  <c r="F197" i="2"/>
  <c r="F198" i="2"/>
  <c r="F192" i="2"/>
  <c r="F191" i="2"/>
  <c r="F190" i="2"/>
  <c r="F189" i="2"/>
  <c r="F188" i="2"/>
  <c r="F180" i="2"/>
  <c r="F183" i="2"/>
  <c r="F182" i="2"/>
  <c r="F181" i="2"/>
  <c r="F179" i="2"/>
  <c r="F165" i="2"/>
  <c r="F164" i="2"/>
  <c r="F163" i="2"/>
  <c r="F135" i="2"/>
  <c r="F142" i="2"/>
  <c r="F141" i="2"/>
  <c r="F136" i="2"/>
  <c r="F113" i="2"/>
  <c r="F112" i="2"/>
  <c r="F111" i="2"/>
  <c r="F110" i="2"/>
  <c r="F109" i="2"/>
  <c r="F108" i="2"/>
  <c r="F83" i="2"/>
  <c r="F84" i="2"/>
  <c r="F85" i="2"/>
  <c r="F86" i="2"/>
  <c r="F87" i="2"/>
  <c r="F82" i="2"/>
  <c r="F56" i="2"/>
  <c r="F55" i="2"/>
  <c r="F38" i="2"/>
  <c r="F37" i="2"/>
  <c r="F13" i="2"/>
  <c r="F18" i="2"/>
  <c r="F19" i="2"/>
  <c r="F20" i="2"/>
  <c r="F12" i="2"/>
  <c r="D19" i="5"/>
  <c r="D20" i="4"/>
  <c r="E20" i="4"/>
  <c r="D32" i="4"/>
  <c r="E32" i="4"/>
  <c r="D39" i="4"/>
  <c r="E39" i="4"/>
  <c r="D43" i="4"/>
  <c r="E43" i="4"/>
  <c r="F201" i="2" l="1"/>
  <c r="F63" i="2"/>
  <c r="F359" i="2"/>
  <c r="F372" i="2"/>
  <c r="F342" i="2"/>
  <c r="F377" i="2"/>
  <c r="F347" i="2"/>
  <c r="F508" i="2"/>
  <c r="F32" i="2"/>
  <c r="F70" i="2"/>
  <c r="F409" i="2"/>
  <c r="F453" i="2"/>
  <c r="F103" i="2"/>
  <c r="F130" i="2"/>
  <c r="F95" i="2"/>
  <c r="F51" i="2"/>
  <c r="D21" i="5"/>
  <c r="F355" i="2" s="1"/>
  <c r="F356" i="2" s="1"/>
  <c r="E65" i="1" s="1"/>
  <c r="F65" i="1" s="1"/>
  <c r="F122" i="2"/>
  <c r="F152" i="2"/>
  <c r="F174" i="2"/>
  <c r="F299" i="2"/>
  <c r="F395" i="2"/>
  <c r="F386" i="2"/>
  <c r="F78" i="2"/>
  <c r="F159" i="2"/>
  <c r="F445" i="2"/>
  <c r="F45" i="2"/>
  <c r="F57" i="2"/>
  <c r="F143" i="2"/>
  <c r="F502" i="2"/>
  <c r="F484" i="2"/>
  <c r="F271" i="2"/>
  <c r="F461" i="2"/>
  <c r="F469" i="2"/>
  <c r="F477" i="2"/>
  <c r="F431" i="2"/>
  <c r="F321" i="2"/>
  <c r="F337" i="2"/>
  <c r="F366" i="2"/>
  <c r="F420" i="2"/>
  <c r="F193" i="2"/>
  <c r="F226" i="2"/>
  <c r="F257" i="2"/>
  <c r="F264" i="2"/>
  <c r="F313" i="2"/>
  <c r="F329" i="2"/>
  <c r="F306" i="2"/>
  <c r="F292" i="2"/>
  <c r="F219" i="2"/>
  <c r="F114" i="2"/>
  <c r="F184" i="2"/>
  <c r="F285" i="2"/>
  <c r="F278" i="2"/>
  <c r="F21" i="2"/>
  <c r="F166" i="2"/>
  <c r="F244" i="2"/>
  <c r="F88" i="2"/>
  <c r="F234" i="2"/>
  <c r="F137" i="2"/>
  <c r="F39" i="2"/>
  <c r="D44" i="4"/>
  <c r="E44" i="4"/>
  <c r="F211" i="2" l="1"/>
  <c r="F212" i="2" s="1"/>
  <c r="E43" i="1" s="1"/>
  <c r="F43" i="1" s="1"/>
  <c r="F496" i="2"/>
  <c r="F497" i="2" s="1"/>
  <c r="E82" i="1" s="1"/>
  <c r="F82" i="1" s="1"/>
  <c r="F64" i="2"/>
  <c r="F65" i="2" s="1"/>
  <c r="F509" i="2"/>
  <c r="F510" i="2" s="1"/>
  <c r="E85" i="1" s="1"/>
  <c r="F71" i="2"/>
  <c r="F454" i="2"/>
  <c r="F33" i="2"/>
  <c r="F373" i="2"/>
  <c r="F131" i="2"/>
  <c r="F104" i="2"/>
  <c r="F52" i="2"/>
  <c r="F96" i="2"/>
  <c r="F410" i="2"/>
  <c r="F360" i="2"/>
  <c r="F343" i="2"/>
  <c r="F378" i="2"/>
  <c r="F396" i="2"/>
  <c r="F123" i="2"/>
  <c r="F348" i="2"/>
  <c r="F387" i="2"/>
  <c r="F300" i="2"/>
  <c r="F153" i="2"/>
  <c r="F175" i="2"/>
  <c r="F367" i="2"/>
  <c r="F485" i="2"/>
  <c r="F46" i="2"/>
  <c r="F470" i="2"/>
  <c r="F446" i="2"/>
  <c r="F421" i="2"/>
  <c r="F322" i="2"/>
  <c r="F462" i="2"/>
  <c r="F293" i="2"/>
  <c r="F330" i="2"/>
  <c r="F478" i="2"/>
  <c r="F307" i="2"/>
  <c r="F314" i="2"/>
  <c r="F338" i="2"/>
  <c r="F503" i="2"/>
  <c r="F432" i="2"/>
  <c r="F265" i="2"/>
  <c r="F79" i="2"/>
  <c r="F235" i="2"/>
  <c r="F272" i="2"/>
  <c r="F167" i="2"/>
  <c r="F227" i="2"/>
  <c r="F202" i="2"/>
  <c r="F115" i="2"/>
  <c r="F160" i="2"/>
  <c r="F279" i="2"/>
  <c r="F220" i="2"/>
  <c r="F258" i="2"/>
  <c r="F138" i="2"/>
  <c r="F89" i="2"/>
  <c r="F286" i="2"/>
  <c r="F245" i="2"/>
  <c r="F185" i="2"/>
  <c r="F194" i="2"/>
  <c r="F40" i="2"/>
  <c r="F22" i="2"/>
  <c r="F58" i="2"/>
  <c r="F85" i="1" l="1"/>
  <c r="F84" i="1" s="1"/>
  <c r="J47" i="3" s="1"/>
  <c r="H49" i="3" s="1"/>
  <c r="F41" i="2"/>
  <c r="F90" i="2"/>
  <c r="F280" i="2"/>
  <c r="F80" i="2"/>
  <c r="F504" i="2"/>
  <c r="F323" i="2"/>
  <c r="F47" i="2"/>
  <c r="F124" i="2"/>
  <c r="F361" i="2"/>
  <c r="F53" i="2"/>
  <c r="F34" i="2"/>
  <c r="F139" i="2"/>
  <c r="F168" i="2"/>
  <c r="F339" i="2"/>
  <c r="F422" i="2"/>
  <c r="F486" i="2"/>
  <c r="F397" i="2"/>
  <c r="F59" i="2"/>
  <c r="F195" i="2"/>
  <c r="E41" i="1" s="1"/>
  <c r="F41" i="1" s="1"/>
  <c r="F259" i="2"/>
  <c r="F116" i="2"/>
  <c r="F273" i="2"/>
  <c r="F433" i="2"/>
  <c r="F315" i="2"/>
  <c r="F294" i="2"/>
  <c r="F447" i="2"/>
  <c r="F368" i="2"/>
  <c r="F388" i="2"/>
  <c r="F379" i="2"/>
  <c r="F411" i="2"/>
  <c r="F132" i="2"/>
  <c r="F455" i="2"/>
  <c r="F228" i="2"/>
  <c r="F479" i="2"/>
  <c r="F154" i="2"/>
  <c r="F72" i="2"/>
  <c r="F246" i="2"/>
  <c r="E49" i="1" s="1"/>
  <c r="F49" i="1" s="1"/>
  <c r="F161" i="2"/>
  <c r="F266" i="2"/>
  <c r="F331" i="2"/>
  <c r="F301" i="2"/>
  <c r="F105" i="2"/>
  <c r="F23" i="2"/>
  <c r="F186" i="2"/>
  <c r="F287" i="2"/>
  <c r="F221" i="2"/>
  <c r="F203" i="2"/>
  <c r="F236" i="2"/>
  <c r="F308" i="2"/>
  <c r="F463" i="2"/>
  <c r="E78" i="1" s="1"/>
  <c r="F78" i="1" s="1"/>
  <c r="F471" i="2"/>
  <c r="F176" i="2"/>
  <c r="F349" i="2"/>
  <c r="F344" i="2"/>
  <c r="F97" i="2"/>
  <c r="F374" i="2"/>
  <c r="E20" i="1"/>
  <c r="F20" i="1" s="1"/>
  <c r="F144" i="2"/>
  <c r="F49" i="3" l="1"/>
  <c r="E29" i="1"/>
  <c r="F29" i="1" s="1"/>
  <c r="F145" i="2"/>
  <c r="E69" i="1"/>
  <c r="F69" i="1" s="1"/>
  <c r="E63" i="1"/>
  <c r="F63" i="1" s="1"/>
  <c r="E35" i="1"/>
  <c r="F35" i="1" s="1"/>
  <c r="E42" i="1"/>
  <c r="F42" i="1" s="1"/>
  <c r="E55" i="1"/>
  <c r="F55" i="1" s="1"/>
  <c r="E12" i="1"/>
  <c r="F12" i="1" s="1"/>
  <c r="E57" i="1"/>
  <c r="F57" i="1" s="1"/>
  <c r="E52" i="1"/>
  <c r="F52" i="1" s="1"/>
  <c r="E38" i="1"/>
  <c r="F38" i="1" s="1"/>
  <c r="E46" i="1"/>
  <c r="F46" i="1" s="1"/>
  <c r="E30" i="1"/>
  <c r="F30" i="1" s="1"/>
  <c r="E70" i="1"/>
  <c r="F70" i="1" s="1"/>
  <c r="E67" i="1"/>
  <c r="F67" i="1" s="1"/>
  <c r="E56" i="1"/>
  <c r="F56" i="1" s="1"/>
  <c r="E75" i="1"/>
  <c r="F75" i="1" s="1"/>
  <c r="E28" i="1"/>
  <c r="F28" i="1" s="1"/>
  <c r="E81" i="1"/>
  <c r="F81" i="1" s="1"/>
  <c r="E62" i="1"/>
  <c r="F62" i="1" s="1"/>
  <c r="E32" i="1"/>
  <c r="F32" i="1" s="1"/>
  <c r="E17" i="1"/>
  <c r="F17" i="1" s="1"/>
  <c r="E60" i="1"/>
  <c r="F60" i="1" s="1"/>
  <c r="E23" i="1"/>
  <c r="F23" i="1" s="1"/>
  <c r="E24" i="1"/>
  <c r="F24" i="1" s="1"/>
  <c r="E25" i="1"/>
  <c r="F25" i="1" s="1"/>
  <c r="E64" i="1"/>
  <c r="F64" i="1" s="1"/>
  <c r="E79" i="1"/>
  <c r="F79" i="1" s="1"/>
  <c r="E58" i="1"/>
  <c r="F58" i="1" s="1"/>
  <c r="E48" i="1"/>
  <c r="E45" i="1"/>
  <c r="E40" i="1"/>
  <c r="F40" i="1" s="1"/>
  <c r="E26" i="1"/>
  <c r="F26" i="1" s="1"/>
  <c r="E61" i="1"/>
  <c r="F61" i="1" s="1"/>
  <c r="E36" i="1"/>
  <c r="F36" i="1" s="1"/>
  <c r="E21" i="1"/>
  <c r="E80" i="1"/>
  <c r="F80" i="1" s="1"/>
  <c r="E77" i="1"/>
  <c r="F77" i="1" s="1"/>
  <c r="E73" i="1"/>
  <c r="F73" i="1" s="1"/>
  <c r="E71" i="1"/>
  <c r="F71" i="1" s="1"/>
  <c r="E76" i="1"/>
  <c r="F76" i="1" s="1"/>
  <c r="E59" i="1"/>
  <c r="F59" i="1" s="1"/>
  <c r="E53" i="1"/>
  <c r="F53" i="1" s="1"/>
  <c r="E51" i="1"/>
  <c r="F51" i="1" s="1"/>
  <c r="E18" i="1"/>
  <c r="F18" i="1" s="1"/>
  <c r="E72" i="1"/>
  <c r="F72" i="1" s="1"/>
  <c r="E74" i="1"/>
  <c r="F74" i="1" s="1"/>
  <c r="E37" i="1"/>
  <c r="F37" i="1" s="1"/>
  <c r="E13" i="1"/>
  <c r="F13" i="1" s="1"/>
  <c r="E66" i="1"/>
  <c r="F66" i="1" s="1"/>
  <c r="E16" i="1"/>
  <c r="F16" i="1" s="1"/>
  <c r="E83" i="1"/>
  <c r="F83" i="1" s="1"/>
  <c r="E54" i="1"/>
  <c r="F54" i="1" s="1"/>
  <c r="E15" i="1"/>
  <c r="F15" i="1" s="1"/>
  <c r="F21" i="1" l="1"/>
  <c r="F19" i="1" s="1"/>
  <c r="J17" i="3" s="1"/>
  <c r="D19" i="3" s="1"/>
  <c r="F45" i="1"/>
  <c r="F44" i="1" s="1"/>
  <c r="J35" i="3" s="1"/>
  <c r="F48" i="1"/>
  <c r="F47" i="1" s="1"/>
  <c r="J38" i="3" s="1"/>
  <c r="F68" i="1"/>
  <c r="F50" i="1"/>
  <c r="J41" i="3" s="1"/>
  <c r="F34" i="1"/>
  <c r="F22" i="1"/>
  <c r="J20" i="3" s="1"/>
  <c r="F39" i="1"/>
  <c r="J32" i="3" s="1"/>
  <c r="H34" i="3" s="1"/>
  <c r="E33" i="1"/>
  <c r="F27" i="1"/>
  <c r="J23" i="3" s="1"/>
  <c r="F14" i="1"/>
  <c r="J14" i="3" s="1"/>
  <c r="F11" i="1"/>
  <c r="J11" i="3" s="1"/>
  <c r="F37" i="3" l="1"/>
  <c r="H37" i="3"/>
  <c r="F33" i="1"/>
  <c r="F31" i="1" s="1"/>
  <c r="J44" i="3"/>
  <c r="F34" i="3"/>
  <c r="H46" i="3"/>
  <c r="F46" i="3"/>
  <c r="D16" i="3"/>
  <c r="D13" i="3"/>
  <c r="F25" i="3"/>
  <c r="D22" i="3"/>
  <c r="J29" i="3"/>
  <c r="J26" i="3" l="1"/>
  <c r="F28" i="3" s="1"/>
  <c r="F86" i="1"/>
  <c r="D50" i="3"/>
  <c r="D52" i="3" s="1"/>
  <c r="F40" i="3"/>
  <c r="H40" i="3"/>
  <c r="H43" i="3"/>
  <c r="F43" i="3"/>
  <c r="J50" i="3"/>
  <c r="C44" i="3" s="1"/>
  <c r="H31" i="3"/>
  <c r="F31" i="3"/>
  <c r="H50" i="3" l="1"/>
  <c r="H51" i="3" s="1"/>
  <c r="F50" i="3"/>
  <c r="F51" i="3" s="1"/>
  <c r="C47" i="3"/>
  <c r="C17" i="3"/>
  <c r="C32" i="3"/>
  <c r="C35" i="3"/>
  <c r="C23" i="3"/>
  <c r="C14" i="3"/>
  <c r="C11" i="3"/>
  <c r="C20" i="3"/>
  <c r="C26" i="3"/>
  <c r="D51" i="3"/>
  <c r="D53" i="3" s="1"/>
  <c r="C29" i="3"/>
  <c r="C41" i="3"/>
  <c r="C38" i="3"/>
  <c r="F53" i="3" l="1"/>
  <c r="H53" i="3" s="1"/>
  <c r="F52" i="3"/>
  <c r="H52" i="3" s="1"/>
</calcChain>
</file>

<file path=xl/sharedStrings.xml><?xml version="1.0" encoding="utf-8"?>
<sst xmlns="http://schemas.openxmlformats.org/spreadsheetml/2006/main" count="1481" uniqueCount="649">
  <si>
    <t>SERVIÇOS PRELIMINARES</t>
  </si>
  <si>
    <t>1.1</t>
  </si>
  <si>
    <t>M2</t>
  </si>
  <si>
    <t>DEMOLIÇÕES E RETIRADAS</t>
  </si>
  <si>
    <t>2.1</t>
  </si>
  <si>
    <t>2.2</t>
  </si>
  <si>
    <t>M</t>
  </si>
  <si>
    <t>2.3</t>
  </si>
  <si>
    <t>RETIRADA DE PINTURA (C/ ESCOVA DE AÇO)</t>
  </si>
  <si>
    <t>M2</t>
  </si>
  <si>
    <t>2.4</t>
  </si>
  <si>
    <t>RETIRADA DE TELHAS DE BARRO DANIFICADAS</t>
  </si>
  <si>
    <t>M2</t>
  </si>
  <si>
    <t>COBERTURA</t>
  </si>
  <si>
    <t>3.1</t>
  </si>
  <si>
    <t>3.2</t>
  </si>
  <si>
    <t>ENCAIBRAMENTO E RIPAMENTO</t>
  </si>
  <si>
    <t>M2</t>
  </si>
  <si>
    <t>COBERTURA - TELHA PLAN</t>
  </si>
  <si>
    <t>M2</t>
  </si>
  <si>
    <t>ESQUADRIAS (MADEIRA)</t>
  </si>
  <si>
    <t>4.1</t>
  </si>
  <si>
    <t>PORTA MAD. TRABALHADA C/ CAIX. ADUELA E ALIZAR</t>
  </si>
  <si>
    <t>M2</t>
  </si>
  <si>
    <t>4.2</t>
  </si>
  <si>
    <t>CAIXILHO EM MADEIRA DE LEI</t>
  </si>
  <si>
    <t>5.1</t>
  </si>
  <si>
    <t>UND</t>
  </si>
  <si>
    <t>5.2</t>
  </si>
  <si>
    <t>FECHADURA PARA PORTA DE BANHEIRO</t>
  </si>
  <si>
    <t>UND</t>
  </si>
  <si>
    <t>5.3</t>
  </si>
  <si>
    <t>6.1</t>
  </si>
  <si>
    <t>PAREDE</t>
  </si>
  <si>
    <t>6.1.1</t>
  </si>
  <si>
    <t>REBOCO COM ARGAMASSA 1:6:ADIT. PLAST.</t>
  </si>
  <si>
    <t>M2</t>
  </si>
  <si>
    <t>6.2</t>
  </si>
  <si>
    <t>PISO</t>
  </si>
  <si>
    <t>6.2.1</t>
  </si>
  <si>
    <t>REVESTIMENTO CERÂMICO PADRÃO MÉDIO</t>
  </si>
  <si>
    <t>M2</t>
  </si>
  <si>
    <t>6.2.2</t>
  </si>
  <si>
    <t>RODAPE CERAMICO H=8CM</t>
  </si>
  <si>
    <t>M</t>
  </si>
  <si>
    <t>M2</t>
  </si>
  <si>
    <t>FORRO</t>
  </si>
  <si>
    <t>7.1</t>
  </si>
  <si>
    <t>BARROTEAMENTO EM MADEIRA DE LEI P/ FORRO PVC</t>
  </si>
  <si>
    <t>M2</t>
  </si>
  <si>
    <t>7.2</t>
  </si>
  <si>
    <t>FORRO EM LAMBRI DE PVC</t>
  </si>
  <si>
    <t>M2</t>
  </si>
  <si>
    <t>PINTURA</t>
  </si>
  <si>
    <t>8.1</t>
  </si>
  <si>
    <t>ACRILICA (SOBRE PINTURA ANTIGA) USAR NA PINTURA DAS PAREDES DA ESCOLA E MURO</t>
  </si>
  <si>
    <t>M2</t>
  </si>
  <si>
    <t>ESMALTE S/ MADEIRA C/ SELADOR SEM MASSA</t>
  </si>
  <si>
    <t>M2</t>
  </si>
  <si>
    <t>INSTALAÇÕES ELÉTRICAS</t>
  </si>
  <si>
    <t>9.1</t>
  </si>
  <si>
    <t>9.1.1</t>
  </si>
  <si>
    <t>REVISÃO DE PONTO DE LUZ</t>
  </si>
  <si>
    <t>PT</t>
  </si>
  <si>
    <t>9.1.2</t>
  </si>
  <si>
    <t>CAIXA PLÁSTICA 4"X2"</t>
  </si>
  <si>
    <t>9.2</t>
  </si>
  <si>
    <t>9.2.1</t>
  </si>
  <si>
    <t>TOMADA 2P+T 10A (S/FIAÇAO)</t>
  </si>
  <si>
    <t>9.2.2</t>
  </si>
  <si>
    <t>CABO DE COBRE 2,5MM2 - 750 V</t>
  </si>
  <si>
    <t>CABO DE COBRE 4MM2 - 750 V</t>
  </si>
  <si>
    <t>CABO DE COBRE 6MM2 - 750 V</t>
  </si>
  <si>
    <t>ELETRODUTO FLEXIVEL DE 1"</t>
  </si>
  <si>
    <t>ELETRODUTO FLEXIVEL DE 3/4"</t>
  </si>
  <si>
    <t>FITA ISOLANTE ADESIVA ANTICHAMA, USO ATE 750 V, EM ROLO DE 19 MM X 5 M (LxC)</t>
  </si>
  <si>
    <t>INSTALAÇÕES HIDROSANITARIAS</t>
  </si>
  <si>
    <t>10.1</t>
  </si>
  <si>
    <t>10.1.1</t>
  </si>
  <si>
    <t>REVISÃO DE PONTO DE ÁGUA</t>
  </si>
  <si>
    <t>10.1.2</t>
  </si>
  <si>
    <t>10.2</t>
  </si>
  <si>
    <t>10.2.1</t>
  </si>
  <si>
    <t>REVISÃO DE PONTO DE ESGOTO</t>
  </si>
  <si>
    <t>PIA 01 CUBA EM AÇO INOX C/TORN.,SIFAO E VALV.(1,50M)</t>
  </si>
  <si>
    <t>ENGATE PLÁSTICO</t>
  </si>
  <si>
    <t>SIFÃO PLÁSTICO FLEXÍVEL</t>
  </si>
  <si>
    <t>SABONETEIRA C/ RESERVATÓRIO - POLIPROPILENO</t>
  </si>
  <si>
    <t>LIMPEZA FINAL</t>
  </si>
  <si>
    <t>11.1</t>
  </si>
  <si>
    <t>LIMPEZA GERAL E ENTREGA DA OBRA</t>
  </si>
  <si>
    <t>M2</t>
  </si>
  <si>
    <t>VALOR TOTAL</t>
  </si>
  <si>
    <t>ITEM</t>
  </si>
  <si>
    <t>DISCRIÇÃO DOS SERVIÇOS</t>
  </si>
  <si>
    <t>Total Geral c/ B.D.I</t>
  </si>
  <si>
    <t>Total Geral s/ BDI</t>
  </si>
  <si>
    <t>H</t>
  </si>
  <si>
    <t>SERVENTE COM ENCARGOS COMPLEMENTARES</t>
  </si>
  <si>
    <t>11.1.1</t>
  </si>
  <si>
    <t>PEDREIRO COM ENCARGOS COMPLEMENTARES</t>
  </si>
  <si>
    <t>AJUDANTE DE PEDREIRO COM ENCARGOS</t>
  </si>
  <si>
    <t>SC</t>
  </si>
  <si>
    <t>CIMENTO</t>
  </si>
  <si>
    <t>M3</t>
  </si>
  <si>
    <t>AREIA</t>
  </si>
  <si>
    <t>ENCANADOR OU BOMBEIRO HIDRÁULICO COM ENCARGOS</t>
  </si>
  <si>
    <t>AUXILIAR DE ENCANADOR OU BOMBEIRO HIDRÁULICO</t>
  </si>
  <si>
    <t>LIGACAO FLEXIVEL (ENGATE) PLASTICO</t>
  </si>
  <si>
    <t>FITA DE VEDACAO</t>
  </si>
  <si>
    <t>TORNEIRA P/JARDIM EM PVC DE 1/2"</t>
  </si>
  <si>
    <t>PIA DE ACO INOXIDAVEL C/ 01 CUBA DE 1,50M</t>
  </si>
  <si>
    <t>SIFAO METALICO DE 2''</t>
  </si>
  <si>
    <t>VALVULA P/ PIA D = 2" - INOX</t>
  </si>
  <si>
    <t>PONTO DE ESGOTO (INCL. TUBOS, CONEXOES,CX. E RALOS)</t>
  </si>
  <si>
    <t>PONTO DE AGUA (INCL. TUBOS E CONEXOES)</t>
  </si>
  <si>
    <t>ELETRICISTA COM ENCARGOS COMPLEMENTARES</t>
  </si>
  <si>
    <t>AUXILIAR DE ELETRICISTA COM ENCARGOS</t>
  </si>
  <si>
    <t>FITA ISOLANTE ADESIVA ANTICHAMA, USO ATE 750 V, EM ROLO DE 19 MM X 5 M</t>
  </si>
  <si>
    <t>ELETRODUTO PVC FLEXIVEL CORRUGADO, COR AMARELA, DE 20 MM</t>
  </si>
  <si>
    <t>ELETRODUTO PVC FLEXIVEL CORRUGADO, COR AMARELA, DE 25 MM</t>
  </si>
  <si>
    <t>FITA ISOLANTE</t>
  </si>
  <si>
    <t>CABO DE COBRE 6.0 MM2 - 750V</t>
  </si>
  <si>
    <t>CABO DE COBRE 4.0 MM2 - 750V</t>
  </si>
  <si>
    <t>CABO DE COBRE 2,5MM2 -750V</t>
  </si>
  <si>
    <t>DISJUNTOR 1P - 6 A 32A - PADRÃO DIN</t>
  </si>
  <si>
    <t>DISJUNTOR 1P-40A E 50A - PADRÃO DIN</t>
  </si>
  <si>
    <t>TOMADAS - 2 (2P+T)- 10A (S/FIAÇÃO)</t>
  </si>
  <si>
    <t>ARRUELA DE 1/2"</t>
  </si>
  <si>
    <t>ELETRODUTO PVC RÍGIDO DE 1/2"</t>
  </si>
  <si>
    <t>CAIXA DE DERIVAÇÃO 4"X2"- PLÁSTICA</t>
  </si>
  <si>
    <t>BUCHA DE 1/2"</t>
  </si>
  <si>
    <t>PINTOR COM ENCARGOS COMPLEMENTARES</t>
  </si>
  <si>
    <t>GL</t>
  </si>
  <si>
    <t>AGUARRAZ</t>
  </si>
  <si>
    <t>TINTA ESMALTE</t>
  </si>
  <si>
    <t>LIQUIDO SELADOR P/MADEIRA</t>
  </si>
  <si>
    <t>LIXA PARA MADEIRA</t>
  </si>
  <si>
    <t>TINTA ACRÍLICA - FOSCA</t>
  </si>
  <si>
    <t>8.1.3</t>
  </si>
  <si>
    <t>8.1.2</t>
  </si>
  <si>
    <t>8.1.1</t>
  </si>
  <si>
    <t>CARPINTEIRO COM ENCARGOS COMPLEMENTARES</t>
  </si>
  <si>
    <t>7.2.3</t>
  </si>
  <si>
    <t>AJUDANTE DE CARPINTEIRO COM ENCARGOS</t>
  </si>
  <si>
    <t>7.2.2</t>
  </si>
  <si>
    <t>7.2.1</t>
  </si>
  <si>
    <t>7.1.4</t>
  </si>
  <si>
    <t>7.1.3</t>
  </si>
  <si>
    <t>KG</t>
  </si>
  <si>
    <t>PREGO 1 1/2"X13</t>
  </si>
  <si>
    <t>7.1.2</t>
  </si>
  <si>
    <t>DZ</t>
  </si>
  <si>
    <t>RIPÃO EM MADEIRA DE LEI 2"X1" SERR.</t>
  </si>
  <si>
    <t>7.1.1</t>
  </si>
  <si>
    <t>REJUNTE (P/ CERAMICA)</t>
  </si>
  <si>
    <t>ARGAMASSA AC-I</t>
  </si>
  <si>
    <t>ARGAMASSA DE CIMENTO,AREIA E ADIT. PLAST. 1:6</t>
  </si>
  <si>
    <t>5.2.2</t>
  </si>
  <si>
    <t>FECHADURA P/ BANHEIRO - LIVRE-OCUPADO</t>
  </si>
  <si>
    <t>5.2.1</t>
  </si>
  <si>
    <t>5.1.2</t>
  </si>
  <si>
    <t>FECHADURA EXTERNA</t>
  </si>
  <si>
    <t>5.1.1</t>
  </si>
  <si>
    <t>ARGAMASSA DE CIMENTO E AREIA 1:4</t>
  </si>
  <si>
    <t>4.2.2</t>
  </si>
  <si>
    <t>4.2.1</t>
  </si>
  <si>
    <t>4.1.6</t>
  </si>
  <si>
    <t>4.1.5</t>
  </si>
  <si>
    <t>4.1.4</t>
  </si>
  <si>
    <t>ALIZAR EM MADEIRA DE LEI</t>
  </si>
  <si>
    <t>4.1.3</t>
  </si>
  <si>
    <t>PORTA EM MADEIRA TRABALHADA</t>
  </si>
  <si>
    <t>4.1.2</t>
  </si>
  <si>
    <t>4.1.1</t>
  </si>
  <si>
    <t>TELHADISTA COM ENCARGOS COMPLEMENTARES</t>
  </si>
  <si>
    <t>PREGO 3"X9</t>
  </si>
  <si>
    <t>PERNAMANCA 3"X2" 4 M SER - MAD. FORTE</t>
  </si>
  <si>
    <t>3.2.3</t>
  </si>
  <si>
    <t>RIPA 2 1/2"X1/2" 4 M APAR.</t>
  </si>
  <si>
    <t>3.2.2</t>
  </si>
  <si>
    <t>3.2.1</t>
  </si>
  <si>
    <t>CH</t>
  </si>
  <si>
    <t>2.3.2</t>
  </si>
  <si>
    <t>2.3.1</t>
  </si>
  <si>
    <t>PERNAMANCA 3" X 2" 4 M - MADEIRA BRANCA</t>
  </si>
  <si>
    <t>1.1.3</t>
  </si>
  <si>
    <t>1.1.2</t>
  </si>
  <si>
    <t>1.1.1</t>
  </si>
  <si>
    <t>CUSTO UNITARIO TOTAL (R$)</t>
  </si>
  <si>
    <t>CUSTO UNITARIO (R$)</t>
  </si>
  <si>
    <t>ÍNDICE</t>
  </si>
  <si>
    <t>UNID</t>
  </si>
  <si>
    <t>DESCRIÇÃO DOS SERVIÇO</t>
  </si>
  <si>
    <t>PERCENTUAL ACUMULADO</t>
  </si>
  <si>
    <t>PERCENTUAL SIMPLES (%)</t>
  </si>
  <si>
    <t>4.0</t>
  </si>
  <si>
    <t>3.0</t>
  </si>
  <si>
    <t>2.0</t>
  </si>
  <si>
    <t>1.0</t>
  </si>
  <si>
    <t>TOTAL</t>
  </si>
  <si>
    <t>%</t>
  </si>
  <si>
    <t>DESCRIÇÃO</t>
  </si>
  <si>
    <t>TOTAL(A+B+C+D)</t>
  </si>
  <si>
    <t>D</t>
  </si>
  <si>
    <t xml:space="preserve">REINCIDÊNCIA DE GRUPO A SOBRE AVISO PRÉVIO TRABALHADO E REINCIDÊNCIA DO FGTS SOBRE AVISO PRÉVIO INDENIZADO </t>
  </si>
  <si>
    <t>D2</t>
  </si>
  <si>
    <t xml:space="preserve">REINCIDÊNCIA DE GRUPO A SOBRE GRUPO B </t>
  </si>
  <si>
    <t>D1</t>
  </si>
  <si>
    <t>GRUPO D</t>
  </si>
  <si>
    <t>C</t>
  </si>
  <si>
    <t>INDENIZAÇÃO ADICIONAL</t>
  </si>
  <si>
    <t>C5</t>
  </si>
  <si>
    <t>DEPÓSITO RESCISÃO SEM JUSTA CAUSA</t>
  </si>
  <si>
    <t>C4</t>
  </si>
  <si>
    <t>FÉRIAS INDENIZADAS</t>
  </si>
  <si>
    <t>C3</t>
  </si>
  <si>
    <t>AVISO PRÉVIO TRABALHADO</t>
  </si>
  <si>
    <t>C2</t>
  </si>
  <si>
    <t>AVISO PRÉVIO INDENIZADO</t>
  </si>
  <si>
    <t>C1</t>
  </si>
  <si>
    <t>GRUPO C</t>
  </si>
  <si>
    <t>B</t>
  </si>
  <si>
    <t>SALÁRIO MATERNIDADE</t>
  </si>
  <si>
    <t>B10</t>
  </si>
  <si>
    <t>FÉRIAS GOZADAS</t>
  </si>
  <si>
    <t>B9</t>
  </si>
  <si>
    <t>AUXÍLIO ACIDENTE DE TRABALHO</t>
  </si>
  <si>
    <t>B8</t>
  </si>
  <si>
    <t>Não Inside</t>
  </si>
  <si>
    <t>DIAS DE CHUVAS</t>
  </si>
  <si>
    <t>B7</t>
  </si>
  <si>
    <t>FALTAS JUSTIFICADAS</t>
  </si>
  <si>
    <t>B6</t>
  </si>
  <si>
    <t>LICENÇA PATERNIDADE</t>
  </si>
  <si>
    <t>B5</t>
  </si>
  <si>
    <t>13° SALÁRIO</t>
  </si>
  <si>
    <t>B4</t>
  </si>
  <si>
    <t>AUXÍLIO - ENFERMIDADE</t>
  </si>
  <si>
    <t>B3</t>
  </si>
  <si>
    <t>FERIADOS</t>
  </si>
  <si>
    <t>B2</t>
  </si>
  <si>
    <t>REPOUSO SEMANAL RENUMERADO</t>
  </si>
  <si>
    <t>B1</t>
  </si>
  <si>
    <t xml:space="preserve">GRUPO B </t>
  </si>
  <si>
    <t>A</t>
  </si>
  <si>
    <t>SECONCI</t>
  </si>
  <si>
    <t>A9</t>
  </si>
  <si>
    <t>FGTS</t>
  </si>
  <si>
    <t>A8</t>
  </si>
  <si>
    <t>SEGURO CONTRA ACIDENTES DE TRABALHO</t>
  </si>
  <si>
    <t>A7</t>
  </si>
  <si>
    <t>SALÁRIO EDUCAÇÃO</t>
  </si>
  <si>
    <t>A6</t>
  </si>
  <si>
    <t>SEBRAE</t>
  </si>
  <si>
    <t>A5</t>
  </si>
  <si>
    <t>INCRA</t>
  </si>
  <si>
    <t>A4</t>
  </si>
  <si>
    <t>SENAI</t>
  </si>
  <si>
    <t>A3</t>
  </si>
  <si>
    <t>SESI</t>
  </si>
  <si>
    <t>A2</t>
  </si>
  <si>
    <t>INSS</t>
  </si>
  <si>
    <t>A1</t>
  </si>
  <si>
    <t xml:space="preserve">GRUPO A </t>
  </si>
  <si>
    <t>MENSALISTA %</t>
  </si>
  <si>
    <t>HORISTA %</t>
  </si>
  <si>
    <t>CÓDIGO</t>
  </si>
  <si>
    <t>TAXA TOTAL DE BDI</t>
  </si>
  <si>
    <t>LUCRO</t>
  </si>
  <si>
    <t>CPRB</t>
  </si>
  <si>
    <t xml:space="preserve">ISS </t>
  </si>
  <si>
    <t>TRIBUTOS</t>
  </si>
  <si>
    <t>1.5</t>
  </si>
  <si>
    <t>1.3</t>
  </si>
  <si>
    <t>1.2</t>
  </si>
  <si>
    <t>CUSTOS INDIRETOS</t>
  </si>
  <si>
    <t>CENTRO DE DISTRIBUIÇÃO P/ 03 DISJUNTORES (S/ BARRAMENTO)</t>
  </si>
  <si>
    <t>LAVATORIO DE LOUÇA C/COL.,TORNEIRA,SIFAO E VALV.</t>
  </si>
  <si>
    <t>DISJUNTOR 1P - 40 E 50A - PADRÃO DIN</t>
  </si>
  <si>
    <t>VALV. P/ LAVAT./BIDE D = 1" - CROMADA</t>
  </si>
  <si>
    <t>LAVATORIO DE LOUCA COM COLUNA</t>
  </si>
  <si>
    <t>SIFAO METALICO DE 1 1/2 "</t>
  </si>
  <si>
    <t>TORNEIRA METALICA P/ LAVATORIO DE 1/2"</t>
  </si>
  <si>
    <t>AUXILIAR DE ENCANADOR OU BOMBEIRO</t>
  </si>
  <si>
    <t>PORTA TOALHA DE PAPEL - POLIPROPILENO</t>
  </si>
  <si>
    <t>BACIA SIFONADA - PNE</t>
  </si>
  <si>
    <t>TUBO DE LIGACAO EM PVC C/ CANOPLA (LS)</t>
  </si>
  <si>
    <t>BOLSA PLASTICA (VASO SANITARIO)</t>
  </si>
  <si>
    <t>ANEL DE BORRACHA DE 1"</t>
  </si>
  <si>
    <t>SOLUÇÃO LIMPADORA</t>
  </si>
  <si>
    <t>BACIA SANITÁRIA P/</t>
  </si>
  <si>
    <t xml:space="preserve"> ASSENTO SANITÁRIO P/</t>
  </si>
  <si>
    <t>PARAFUSO NIQUELADO PARA LOUCAS SANITARIAS</t>
  </si>
  <si>
    <t>ADESIVO P/ PVC -</t>
  </si>
  <si>
    <t>L</t>
  </si>
  <si>
    <t>TB</t>
  </si>
  <si>
    <t>RETIRADA DE PILAR DE MADEIRA</t>
  </si>
  <si>
    <t>CHAPISCO DE CIMENTO E AREIA NO TRAÇO 1:3</t>
  </si>
  <si>
    <t>ARGAMASSA DE CIMENTO E AREIA NO TRAÇO 1:3</t>
  </si>
  <si>
    <t>TUBO EM PVC - 100MM (LS)</t>
  </si>
  <si>
    <t>ADESIVO P/ PVC - 75G</t>
  </si>
  <si>
    <t>INTERRUPTOR 2 TECLA SIMPLES  (S/FIAÇAO)</t>
  </si>
  <si>
    <t>INTERRUPTOR 2 TECLA SIMPLES 10A - 250V</t>
  </si>
  <si>
    <t>JOELHO/COTOVELO 90º RC EM PVC - JS - 100MM-LS</t>
  </si>
  <si>
    <t>ALVENARIA TIJOLO DE BARRO A CUTELO</t>
  </si>
  <si>
    <t>TIJOLO DE BARRO 14X19X9</t>
  </si>
  <si>
    <t>ALVENARIA TIJOLO DE BARRO A SINGELO</t>
  </si>
  <si>
    <t>GRADE DE FERRO 1/2" (INCL. PINT. ANTI-CORROSIVA)</t>
  </si>
  <si>
    <t>4.3</t>
  </si>
  <si>
    <t>ARGAMASSA DE CIMENTO E AREIA 1:6</t>
  </si>
  <si>
    <t>RETIRADA DE ESQUADRIA SEM APROVEITAMENTO</t>
  </si>
  <si>
    <t>PILAR EM MAD. DE LEI 4"X4"(INCL.BL.CONC.CICLÓPICO)</t>
  </si>
  <si>
    <t>PEÇA EM MADEIRA DE LEI 4"X4"X4M APAR.</t>
  </si>
  <si>
    <t>ESCAVAÇÃO MANUAL ATE 1.50M DE PROFUNDIDADE</t>
  </si>
  <si>
    <t>FUNDAÇÃO CORRIDA/BLOCO C/PEDRA PRETA ARG.NO TRAÇO 1:8</t>
  </si>
  <si>
    <t>ESQUADRIAS</t>
  </si>
  <si>
    <t>ESQUADRIA DE FERRO TIPO BASCULANTE (INCL. PINT. ANTI-CORROSIVA)</t>
  </si>
  <si>
    <t>4.4</t>
  </si>
  <si>
    <t>BASCULANTE DE FERRO (INCL. PINT. ANTI-CORROSIVA)</t>
  </si>
  <si>
    <t>CALHA EM CHAPA GALVANIZADA</t>
  </si>
  <si>
    <t>CHAPA DE FO GO NO 26 (1,00X2,00M)</t>
  </si>
  <si>
    <t>ARMADOR COM ENCARGOS COMPLEMENTARES</t>
  </si>
  <si>
    <t>10.2.2</t>
  </si>
  <si>
    <t>10.2.3</t>
  </si>
  <si>
    <t>10.2.4</t>
  </si>
  <si>
    <t>JOELHO/COTOVELO 90º EM PVC - JS - 40MM-LH</t>
  </si>
  <si>
    <t>CURVA 45 EM PVC - JS - 75MM (LH)</t>
  </si>
  <si>
    <t>TUBO EM PVC - 40MM (LS)</t>
  </si>
  <si>
    <t>TE LONGO EM PVC - JS - 100X75MM (LS)</t>
  </si>
  <si>
    <t>JUNÇÃO SIMPLES INV.45 EM PVC - JS - 75X75MM (LS)</t>
  </si>
  <si>
    <t>TUBO EM PVC - 50MM (LS)</t>
  </si>
  <si>
    <t>RALO PVC C/ SAÍDA 100X53X40MM</t>
  </si>
  <si>
    <t>CAIXA SIFONADA DE PVC C/ GRELHA - 100X100X50MM</t>
  </si>
  <si>
    <t>UNIT.  C/ BDI (R$)</t>
  </si>
  <si>
    <t>BARRA EM AÇO INOX (PNE)</t>
  </si>
  <si>
    <t>BARRA EM AÇO INOX  - 1 1/4"</t>
  </si>
  <si>
    <t>AJUDANTE DE PEDREIRO COM ENCARGOS COMPLEMENTARES</t>
  </si>
  <si>
    <t>3.1.1</t>
  </si>
  <si>
    <t>ATERRO INCLUINDO CARGA, DESCARGA, TRANSPORTE E APILOAMENTO</t>
  </si>
  <si>
    <t>COMPACTADOR DE SOLO CM-13</t>
  </si>
  <si>
    <t>ATERRO ARENOSO</t>
  </si>
  <si>
    <t>HP</t>
  </si>
  <si>
    <t>8.2</t>
  </si>
  <si>
    <t>10.2.5</t>
  </si>
  <si>
    <t>10.2.6</t>
  </si>
  <si>
    <t>11.2</t>
  </si>
  <si>
    <t>11.2.1</t>
  </si>
  <si>
    <t>11.2.2</t>
  </si>
  <si>
    <t>11.2.3</t>
  </si>
  <si>
    <t>11.3</t>
  </si>
  <si>
    <t>11.3.1</t>
  </si>
  <si>
    <t>11.3.2</t>
  </si>
  <si>
    <t>11.3.3</t>
  </si>
  <si>
    <t>12.2</t>
  </si>
  <si>
    <t>REBOCO COM ARGAMASSA 1:6 ADIT. PLAST.</t>
  </si>
  <si>
    <t>1.2.1</t>
  </si>
  <si>
    <t>1.2.2</t>
  </si>
  <si>
    <t>1.2.3</t>
  </si>
  <si>
    <t>1.2.4</t>
  </si>
  <si>
    <t>1.2.5</t>
  </si>
  <si>
    <t>1.2.6</t>
  </si>
  <si>
    <t>1.2.7</t>
  </si>
  <si>
    <t>RÉGUA 3"X1" 4 M APAR.</t>
  </si>
  <si>
    <t xml:space="preserve">ACRILICA (SOBRE PINTURA ANTIGA) </t>
  </si>
  <si>
    <t>TELHA DE BARRO - TIPO PLAN</t>
  </si>
  <si>
    <t>INTERRUPTOR 1 TECLA SIMPLES (S/FIAÇAO)</t>
  </si>
  <si>
    <t>FECHADURA PARA PORTA EXTERNA</t>
  </si>
  <si>
    <t>FERRAGEM - PORTAS</t>
  </si>
  <si>
    <t>CAMADA REGULARIZADORA NO TRAÇO 1:4</t>
  </si>
  <si>
    <t>CONCRETO SIMPLES C/ SEIXO E= 5 CM TRAÇO 1:2:3</t>
  </si>
  <si>
    <t>SEIXO LAVADO</t>
  </si>
  <si>
    <t>1.1.4</t>
  </si>
  <si>
    <t>1.1.5</t>
  </si>
  <si>
    <t>2.1.1</t>
  </si>
  <si>
    <t>2.1.2</t>
  </si>
  <si>
    <t>2.2.1</t>
  </si>
  <si>
    <t>2.2.2</t>
  </si>
  <si>
    <t>2.4.1</t>
  </si>
  <si>
    <t>2.4.2</t>
  </si>
  <si>
    <t>4.2.3</t>
  </si>
  <si>
    <t>4.3.1</t>
  </si>
  <si>
    <t>4.3.2</t>
  </si>
  <si>
    <t>4.3.3</t>
  </si>
  <si>
    <t>4.4.1</t>
  </si>
  <si>
    <t>4.4.2</t>
  </si>
  <si>
    <t>4.4.3</t>
  </si>
  <si>
    <t>4.4.4</t>
  </si>
  <si>
    <t>5.1.3</t>
  </si>
  <si>
    <t>5.1.4</t>
  </si>
  <si>
    <t>5.1.5</t>
  </si>
  <si>
    <t>5.1.6</t>
  </si>
  <si>
    <t>5.2.3</t>
  </si>
  <si>
    <t>5.2.4</t>
  </si>
  <si>
    <t>5.3.1</t>
  </si>
  <si>
    <t>5.3.2</t>
  </si>
  <si>
    <t>5.3.3</t>
  </si>
  <si>
    <t>5.3.4</t>
  </si>
  <si>
    <t>6.1.2</t>
  </si>
  <si>
    <t>8.1.4</t>
  </si>
  <si>
    <t>8.2.1</t>
  </si>
  <si>
    <t>8.2.2</t>
  </si>
  <si>
    <t>8.2.3</t>
  </si>
  <si>
    <t>9.1.3</t>
  </si>
  <si>
    <t>9.2.3</t>
  </si>
  <si>
    <t>12.1</t>
  </si>
  <si>
    <t>12.1.1</t>
  </si>
  <si>
    <t xml:space="preserve">20 DIAS </t>
  </si>
  <si>
    <t>40 DIAS</t>
  </si>
  <si>
    <t>60 DIAS</t>
  </si>
  <si>
    <t xml:space="preserve">TOTAL </t>
  </si>
  <si>
    <t>ACUMULADO (R$)</t>
  </si>
  <si>
    <t xml:space="preserve">PLACA DE OBRA EM CHAPA GALVANIZADA </t>
  </si>
  <si>
    <t>LOCAÇÃO DE OBRA A TRENA</t>
  </si>
  <si>
    <t>PREGO 2"X11</t>
  </si>
  <si>
    <t>TINTA ANTI-FERRUGINOSA</t>
  </si>
  <si>
    <t>1.1.6</t>
  </si>
  <si>
    <t>1.1.7</t>
  </si>
  <si>
    <t>1.1.8</t>
  </si>
  <si>
    <t>1.1.9</t>
  </si>
  <si>
    <t>B.D.I 28,82 %</t>
  </si>
  <si>
    <t>B.D.I 28,82%</t>
  </si>
  <si>
    <t xml:space="preserve">PREGO 2 1/2"X10 </t>
  </si>
  <si>
    <t xml:space="preserve">ARAME RECOZIDO NO. </t>
  </si>
  <si>
    <t xml:space="preserve">TÁBUA DE MADEIRA BRANCA </t>
  </si>
  <si>
    <t xml:space="preserve">PERNAMANCA 3" X 2" 4 M - MADEIRA </t>
  </si>
  <si>
    <t xml:space="preserve">LINHA DE NYLON NO. 80 </t>
  </si>
  <si>
    <t xml:space="preserve">CARPINTEIRO COM ENCARGOS COMPLEMENTARES </t>
  </si>
  <si>
    <t>RL</t>
  </si>
  <si>
    <t>7.3</t>
  </si>
  <si>
    <t>7.4</t>
  </si>
  <si>
    <t>8.3</t>
  </si>
  <si>
    <t>8.4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</si>
  <si>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</si>
  <si>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</si>
  <si>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</si>
  <si>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</si>
  <si>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</si>
  <si>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</si>
  <si>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</si>
  <si>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</si>
  <si>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</si>
  <si>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</si>
  <si>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</si>
  <si>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</si>
  <si>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</si>
  <si>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</si>
  <si>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TOMADAS 2 (2P+T) 10A (S/FIAÇÃO)</t>
  </si>
  <si>
    <t>INTERRUPTOR 2 TECLAS SIMPLES (S/FIAÇAO)</t>
  </si>
  <si>
    <t>LÂMPADA FLUORESCENTE COM REATOR ACOPLADO (PLL)15W -127V/220V</t>
  </si>
  <si>
    <t>FITA ISOLANTE ADESIVA ANTICHAMA, USO ATÉ 750V, EM ROLO DE 19MM X 5M (LXC)</t>
  </si>
  <si>
    <t>BOCAL COM RABICHO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</si>
  <si>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</si>
  <si>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</si>
  <si>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</si>
  <si>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</si>
  <si>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</si>
  <si>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</si>
  <si>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</si>
  <si>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</si>
  <si>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</si>
  <si>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</si>
  <si>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</si>
  <si>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</si>
  <si>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TORNEIRA PLASTICA DE 1/2"</t>
  </si>
  <si>
    <t>CAIXA EM ALVENARIA DE 30X30X30CM C/ TPO. CONCRETO</t>
  </si>
  <si>
    <t>12.15</t>
  </si>
  <si>
    <t>13.1</t>
  </si>
  <si>
    <t xml:space="preserve">ESCAVAÇÃO MANUAL ATE 1.50M DE PROFUNDIDADE </t>
  </si>
  <si>
    <t xml:space="preserve">LASTRO DE CONCRETO MAGRO C/ SEIXO </t>
  </si>
  <si>
    <t xml:space="preserve">CONCRETO ARMADO FCK=15 MPA C/FORMA MAD. BRANCA (INCL. </t>
  </si>
  <si>
    <t xml:space="preserve">ALVENARIA TIJOLO DE BARRO A SINGELO </t>
  </si>
  <si>
    <t xml:space="preserve">CHAPISCO DE CIMENTO E AREIA NO TRAÇO 1:3 </t>
  </si>
  <si>
    <t xml:space="preserve">REBOCO COM ARGAMASSA 1:6:ADIT. PLAST. </t>
  </si>
  <si>
    <t>CIMENTADO LISO E=2CM TRAÇO 1:3</t>
  </si>
  <si>
    <t>MOVIMENTO DE TERRA E FUNDAÇÃO</t>
  </si>
  <si>
    <t>INSTALAÇÕES HIDROSSANITÁRIAS E APARELHOS</t>
  </si>
  <si>
    <t>7.4.1</t>
  </si>
  <si>
    <t>7.4.2</t>
  </si>
  <si>
    <t>7.4.3</t>
  </si>
  <si>
    <t>7.4.4</t>
  </si>
  <si>
    <t>7.3.1</t>
  </si>
  <si>
    <t>7.3.2</t>
  </si>
  <si>
    <t>7.3.3</t>
  </si>
  <si>
    <t>8.1.5</t>
  </si>
  <si>
    <t>8.2.4</t>
  </si>
  <si>
    <t>8.2.5</t>
  </si>
  <si>
    <t>8.3.1</t>
  </si>
  <si>
    <t>8.3.2</t>
  </si>
  <si>
    <t>8.3.3</t>
  </si>
  <si>
    <t>8.3.4</t>
  </si>
  <si>
    <t>8.4.1</t>
  </si>
  <si>
    <t>8.4.2</t>
  </si>
  <si>
    <t>8.4.3</t>
  </si>
  <si>
    <t>8.4.4</t>
  </si>
  <si>
    <t>8.4.5</t>
  </si>
  <si>
    <t>9.1.4</t>
  </si>
  <si>
    <t>10.1.3</t>
  </si>
  <si>
    <t>11.1.2</t>
  </si>
  <si>
    <t>11.1.3</t>
  </si>
  <si>
    <t>11.1.4</t>
  </si>
  <si>
    <t>11.1.5</t>
  </si>
  <si>
    <t>11.1.6</t>
  </si>
  <si>
    <t>11.1.7</t>
  </si>
  <si>
    <t>11.1.8</t>
  </si>
  <si>
    <t>11.4.1</t>
  </si>
  <si>
    <t>11.4.2</t>
  </si>
  <si>
    <t>11.4.3</t>
  </si>
  <si>
    <t>11.5.1</t>
  </si>
  <si>
    <t>11.5.2</t>
  </si>
  <si>
    <t>11.5.3</t>
  </si>
  <si>
    <t>11.6.1</t>
  </si>
  <si>
    <t>11.6.2</t>
  </si>
  <si>
    <t>11.6.3</t>
  </si>
  <si>
    <t>11.7.1</t>
  </si>
  <si>
    <t>11.7.2</t>
  </si>
  <si>
    <t>11.7.3</t>
  </si>
  <si>
    <t>11.8.1</t>
  </si>
  <si>
    <t>11.8.2</t>
  </si>
  <si>
    <t>11.8.3</t>
  </si>
  <si>
    <t>11.9.1</t>
  </si>
  <si>
    <t>11.9.2</t>
  </si>
  <si>
    <t>11.9.3</t>
  </si>
  <si>
    <t>11.10.1</t>
  </si>
  <si>
    <t>11.10.2</t>
  </si>
  <si>
    <t>11.10.3</t>
  </si>
  <si>
    <t>11.10.4</t>
  </si>
  <si>
    <t>11.11.1</t>
  </si>
  <si>
    <t>11.11.2</t>
  </si>
  <si>
    <t>11.11.3</t>
  </si>
  <si>
    <t>11.11.4</t>
  </si>
  <si>
    <t>11.12.1</t>
  </si>
  <si>
    <t>11.12.2</t>
  </si>
  <si>
    <t>11.12.3</t>
  </si>
  <si>
    <t>11.12.4</t>
  </si>
  <si>
    <t>11.13.1</t>
  </si>
  <si>
    <t>11.14.1</t>
  </si>
  <si>
    <t>11.15.1</t>
  </si>
  <si>
    <t>11.16.1</t>
  </si>
  <si>
    <t>12.2.1</t>
  </si>
  <si>
    <t>12.3.1</t>
  </si>
  <si>
    <t>12.3.2</t>
  </si>
  <si>
    <t>12.3.3</t>
  </si>
  <si>
    <t>12.3.4</t>
  </si>
  <si>
    <t>12.3.5</t>
  </si>
  <si>
    <t>12.4.1</t>
  </si>
  <si>
    <t>12.4.2</t>
  </si>
  <si>
    <t>12.4.3</t>
  </si>
  <si>
    <t>12.4.4</t>
  </si>
  <si>
    <t>12.4.5</t>
  </si>
  <si>
    <t>12.5.1</t>
  </si>
  <si>
    <t>12.5.2</t>
  </si>
  <si>
    <t>12.5.3</t>
  </si>
  <si>
    <t>12.5.4</t>
  </si>
  <si>
    <t>12.5.5</t>
  </si>
  <si>
    <t>12.5.6</t>
  </si>
  <si>
    <t>12.5.7</t>
  </si>
  <si>
    <t>12.5.8</t>
  </si>
  <si>
    <t>12.5.9</t>
  </si>
  <si>
    <t>12.5.10</t>
  </si>
  <si>
    <t>12.6.1</t>
  </si>
  <si>
    <t>12.6.2</t>
  </si>
  <si>
    <t>12.6.3</t>
  </si>
  <si>
    <t>12.6.4</t>
  </si>
  <si>
    <t>12.6.5</t>
  </si>
  <si>
    <t>12.6.6</t>
  </si>
  <si>
    <t>12.6.7</t>
  </si>
  <si>
    <t>12.7.1</t>
  </si>
  <si>
    <t>12.7.2</t>
  </si>
  <si>
    <t>12.7.3</t>
  </si>
  <si>
    <t>12.7.4</t>
  </si>
  <si>
    <t>12.7.5</t>
  </si>
  <si>
    <t>12.7.6</t>
  </si>
  <si>
    <t>12.7.7</t>
  </si>
  <si>
    <t>12.8.1</t>
  </si>
  <si>
    <t>12.8.2</t>
  </si>
  <si>
    <t>12.8.3</t>
  </si>
  <si>
    <t>12.8.4</t>
  </si>
  <si>
    <t>12.8.5</t>
  </si>
  <si>
    <t>12.8.6</t>
  </si>
  <si>
    <t>12.8.7</t>
  </si>
  <si>
    <t>12.8.8</t>
  </si>
  <si>
    <t>12.8.9</t>
  </si>
  <si>
    <t>12.8.10</t>
  </si>
  <si>
    <t>12.9.1</t>
  </si>
  <si>
    <t>12.9.2</t>
  </si>
  <si>
    <t>12.9.3</t>
  </si>
  <si>
    <t>12.9.4</t>
  </si>
  <si>
    <t>12.10.1</t>
  </si>
  <si>
    <t>12.10.2</t>
  </si>
  <si>
    <t>12.10.3</t>
  </si>
  <si>
    <t>12.10.4</t>
  </si>
  <si>
    <t>12.11.1</t>
  </si>
  <si>
    <t>12.11.2</t>
  </si>
  <si>
    <t>12.11.3</t>
  </si>
  <si>
    <t>12.11.4</t>
  </si>
  <si>
    <t>12.12.1</t>
  </si>
  <si>
    <t>12.12.2</t>
  </si>
  <si>
    <t>12.12.3</t>
  </si>
  <si>
    <t>12.12.4</t>
  </si>
  <si>
    <t>12.13.1</t>
  </si>
  <si>
    <t>12.13.2</t>
  </si>
  <si>
    <t>12.13.3</t>
  </si>
  <si>
    <t>12.14.1</t>
  </si>
  <si>
    <t>12.14.2</t>
  </si>
  <si>
    <t>12.14.3</t>
  </si>
  <si>
    <t>12.14.4</t>
  </si>
  <si>
    <t>12.14.5</t>
  </si>
  <si>
    <t>12.14.6</t>
  </si>
  <si>
    <t>12.14.7</t>
  </si>
  <si>
    <t>12.15.1</t>
  </si>
  <si>
    <t>12.15.2</t>
  </si>
  <si>
    <t>12.15.3</t>
  </si>
  <si>
    <t>13.1.1</t>
  </si>
  <si>
    <t>À</t>
  </si>
  <si>
    <t>PREFEITURA MUNICIPAL DE AURORA DO PARÁ - PA</t>
  </si>
  <si>
    <t>COMISSÃO PERMANENTE DE LICITAÇÃO DO MUNICÍPIO DE AURORA DO PARÁ - PA</t>
  </si>
  <si>
    <t>PLANILHA ORÇAMENTARIA REFORMA DA ESCOLA NOSSA SENHORA DO LIVRAMENTO</t>
  </si>
  <si>
    <t>COMPOSIÇÃO DE PREÇO UNITARIO REFORMA DA ESCOLA NOSSA SENHORA DO LIVRAMENTO</t>
  </si>
  <si>
    <t>CRONOGRAMA FÍSICO - REFORMA DA ESCOLA NOSSA SENHORA DO LIVRAMENTO</t>
  </si>
  <si>
    <t>TABELA DE ENCARGOS SOCIAIS - REFORMA DA ESCOLA NOSSA SENHORA DO LIVRAMENTO</t>
  </si>
  <si>
    <t>BDI - REFORMA DA ESCOLA NOSSA SENHORA DO LIVRAMENTO</t>
  </si>
  <si>
    <t>11.17.1</t>
  </si>
  <si>
    <t>11.17.2</t>
  </si>
  <si>
    <t>11.17.3</t>
  </si>
  <si>
    <t>ADMINISTRAÇÃO CENTRAL E LOCAL</t>
  </si>
  <si>
    <t>SEGUROS + GARANTIA</t>
  </si>
  <si>
    <t>RISCOS</t>
  </si>
  <si>
    <t>DESPESAS FINANCEIRAS</t>
  </si>
  <si>
    <t>PIS</t>
  </si>
  <si>
    <t>COFINS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</si>
  <si>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</si>
  <si>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</si>
  <si>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</si>
  <si>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</si>
  <si>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</si>
  <si>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</si>
  <si>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I  →  INCIDÊNCIA DE IMPOSTOS (PIS, COFINS E ISS)</t>
  </si>
  <si>
    <t xml:space="preserve">SEGUNDO ACÓRDÃO 2622/2013 DO TRIBUNAL DE CONTAS DA UNIÃO – TCU, O CÁLCULO DO BDI DEVE SER FEITO DA SEGUINTE MANEIRA:
</t>
  </si>
  <si>
    <t>QUANT</t>
  </si>
  <si>
    <t>TOTAL (R$)</t>
  </si>
  <si>
    <t xml:space="preserve">TORNEIRA PLASTICA DE 1/2" </t>
  </si>
  <si>
    <t>11.15.2</t>
  </si>
  <si>
    <t>11.15.3</t>
  </si>
  <si>
    <t>OBJETO: CONTRATAÇÃO DE EMPRESA ESPECIALIZADA EM REFORMA DA ESCOLA NOSSA SENHORA DO LIVRAMENTO, LOCALIZADO NA COMUNIDADE DO 05, E REFORMA DA CRCHE MARCOS DANIEL, LOCALIZADO NA COMUNIDADE DE SANTANA DO CAPIM, NO MUNICIPIO DE AURORA DO PARÁ</t>
  </si>
  <si>
    <t>DATA DA ABERTURA: 05/11/2021</t>
  </si>
  <si>
    <t>HORA DA ABERTURA: 09h00hrs</t>
  </si>
  <si>
    <t>MÃE DO RIO-PA,  05 DE NOVEMBRO DE 2021</t>
  </si>
  <si>
    <t>LICITAÇÃO/MODALIDADE:  CARTA CONVITE 001/2021 - CPL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</si>
</sst>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#,##0.000000"/>
    <numFmt numFmtId="166" formatCode="&quot;R$&quot;\ #,##0.00"/>
    <numFmt numFmtId="167" formatCode="0.0%"/>
    <numFmt numFmtId="168" formatCode="_(&quot;R$ &quot;* #,##0.00_);_(&quot;R$ &quot;* \(#,##0.00\);_(&quot;R$ &quot;* &quot;-&quot;??_);_(@_)"/>
  </numFmts>
  <fonts count="40">
    <font>
      <sz val="12"/>
      <color rgb="FF00000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Verdana"/>
      <family val="2"/>
    </font>
    <font>
      <b/>
      <sz val="11"/>
      <name val="Calibri"/>
      <family val="2"/>
      <scheme val="minor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  <scheme val="minor"/>
    </font>
    <font>
      <b/>
      <sz val="10"/>
      <name val="Calibri "/>
    </font>
    <font>
      <sz val="10"/>
      <name val="Calibri "/>
    </font>
    <font>
      <sz val="10"/>
      <color rgb="FF000000"/>
      <name val="Calibri "/>
    </font>
    <font>
      <sz val="10"/>
      <name val="Arial"/>
      <family val="2"/>
    </font>
    <font>
      <b/>
      <sz val="11"/>
      <name val="Calibri "/>
    </font>
    <font>
      <sz val="11"/>
      <color theme="1"/>
      <name val="Calibri "/>
    </font>
    <font>
      <b/>
      <sz val="11"/>
      <color theme="1"/>
      <name val="Calibri "/>
    </font>
    <font>
      <b/>
      <sz val="11"/>
      <color indexed="8"/>
      <name val="Calibri "/>
    </font>
    <font>
      <sz val="11"/>
      <color indexed="8"/>
      <name val="Calibri "/>
    </font>
    <font>
      <sz val="11"/>
      <color rgb="FF000000"/>
      <name val="Calibri "/>
    </font>
    <font>
      <b/>
      <sz val="10"/>
      <color theme="1"/>
      <name val="Calibri "/>
    </font>
    <font>
      <sz val="14"/>
      <color theme="1"/>
      <name val="Calibri 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b/>
      <sz val="11"/>
      <color indexed="8"/>
      <name val="Century Gothic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4" fontId="1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" fillId="0" borderId="0"/>
    <xf numFmtId="0" fontId="30" fillId="0" borderId="0"/>
    <xf numFmtId="168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48"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vertical="top" wrapText="1"/>
    </xf>
    <xf numFmtId="4" fontId="6" fillId="0" borderId="0" xfId="0" applyNumberFormat="1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/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3" fillId="0" borderId="0" xfId="0" applyNumberFormat="1" applyFont="1" applyAlignment="1">
      <alignment vertical="center" wrapText="1"/>
    </xf>
    <xf numFmtId="165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2"/>
    <xf numFmtId="10" fontId="4" fillId="0" borderId="0" xfId="2" applyNumberFormat="1"/>
    <xf numFmtId="0" fontId="20" fillId="0" borderId="0" xfId="2" applyFont="1"/>
    <xf numFmtId="0" fontId="20" fillId="0" borderId="0" xfId="2" applyFont="1" applyAlignment="1">
      <alignment horizontal="center"/>
    </xf>
    <xf numFmtId="0" fontId="20" fillId="0" borderId="0" xfId="5" applyFont="1"/>
    <xf numFmtId="0" fontId="20" fillId="0" borderId="0" xfId="5" applyFont="1" applyAlignment="1">
      <alignment horizontal="center"/>
    </xf>
    <xf numFmtId="10" fontId="22" fillId="2" borderId="32" xfId="5" applyNumberFormat="1" applyFont="1" applyFill="1" applyBorder="1" applyAlignment="1">
      <alignment horizontal="center" vertical="center"/>
    </xf>
    <xf numFmtId="10" fontId="22" fillId="2" borderId="12" xfId="5" applyNumberFormat="1" applyFont="1" applyFill="1" applyBorder="1" applyAlignment="1">
      <alignment horizontal="center" vertical="center"/>
    </xf>
    <xf numFmtId="0" fontId="22" fillId="2" borderId="33" xfId="5" applyFont="1" applyFill="1" applyBorder="1" applyAlignment="1">
      <alignment horizontal="right"/>
    </xf>
    <xf numFmtId="0" fontId="22" fillId="2" borderId="34" xfId="5" applyFont="1" applyFill="1" applyBorder="1" applyAlignment="1">
      <alignment horizontal="center"/>
    </xf>
    <xf numFmtId="10" fontId="23" fillId="0" borderId="8" xfId="5" applyNumberFormat="1" applyFont="1" applyBorder="1" applyAlignment="1">
      <alignment horizontal="center" vertical="center"/>
    </xf>
    <xf numFmtId="10" fontId="23" fillId="0" borderId="4" xfId="5" applyNumberFormat="1" applyFont="1" applyBorder="1" applyAlignment="1">
      <alignment horizontal="center" vertical="center"/>
    </xf>
    <xf numFmtId="0" fontId="24" fillId="0" borderId="1" xfId="2" applyFont="1" applyBorder="1" applyAlignment="1">
      <alignment horizontal="left" vertical="center" wrapText="1"/>
    </xf>
    <xf numFmtId="0" fontId="23" fillId="0" borderId="35" xfId="5" applyFont="1" applyBorder="1" applyAlignment="1">
      <alignment horizontal="center" vertical="center"/>
    </xf>
    <xf numFmtId="0" fontId="23" fillId="0" borderId="35" xfId="5" applyFont="1" applyBorder="1" applyAlignment="1">
      <alignment horizontal="center"/>
    </xf>
    <xf numFmtId="10" fontId="22" fillId="2" borderId="8" xfId="5" applyNumberFormat="1" applyFont="1" applyFill="1" applyBorder="1" applyAlignment="1">
      <alignment horizontal="center"/>
    </xf>
    <xf numFmtId="10" fontId="22" fillId="2" borderId="1" xfId="5" applyNumberFormat="1" applyFont="1" applyFill="1" applyBorder="1" applyAlignment="1">
      <alignment horizontal="center"/>
    </xf>
    <xf numFmtId="0" fontId="22" fillId="2" borderId="5" xfId="5" applyFont="1" applyFill="1" applyBorder="1" applyAlignment="1">
      <alignment horizontal="right"/>
    </xf>
    <xf numFmtId="0" fontId="22" fillId="2" borderId="7" xfId="5" applyFont="1" applyFill="1" applyBorder="1" applyAlignment="1">
      <alignment horizontal="center"/>
    </xf>
    <xf numFmtId="10" fontId="23" fillId="0" borderId="8" xfId="5" applyNumberFormat="1" applyFont="1" applyBorder="1" applyAlignment="1">
      <alignment horizontal="center"/>
    </xf>
    <xf numFmtId="10" fontId="23" fillId="0" borderId="1" xfId="5" applyNumberFormat="1" applyFont="1" applyBorder="1" applyAlignment="1">
      <alignment horizontal="center"/>
    </xf>
    <xf numFmtId="0" fontId="24" fillId="0" borderId="1" xfId="2" applyFont="1" applyBorder="1" applyAlignment="1">
      <alignment horizontal="left" vertical="center"/>
    </xf>
    <xf numFmtId="10" fontId="21" fillId="2" borderId="8" xfId="5" applyNumberFormat="1" applyFont="1" applyFill="1" applyBorder="1" applyAlignment="1">
      <alignment horizontal="center" vertical="center"/>
    </xf>
    <xf numFmtId="10" fontId="21" fillId="2" borderId="1" xfId="5" applyNumberFormat="1" applyFont="1" applyFill="1" applyBorder="1" applyAlignment="1">
      <alignment horizontal="center" vertical="center"/>
    </xf>
    <xf numFmtId="0" fontId="21" fillId="2" borderId="2" xfId="5" applyFont="1" applyFill="1" applyBorder="1" applyAlignment="1">
      <alignment horizontal="right"/>
    </xf>
    <xf numFmtId="0" fontId="21" fillId="2" borderId="7" xfId="5" applyFont="1" applyFill="1" applyBorder="1" applyAlignment="1">
      <alignment horizontal="center"/>
    </xf>
    <xf numFmtId="10" fontId="20" fillId="0" borderId="8" xfId="5" applyNumberFormat="1" applyFont="1" applyBorder="1" applyAlignment="1">
      <alignment horizontal="center" vertical="center"/>
    </xf>
    <xf numFmtId="10" fontId="20" fillId="0" borderId="1" xfId="5" applyNumberFormat="1" applyFont="1" applyBorder="1" applyAlignment="1">
      <alignment horizontal="center" vertical="center"/>
    </xf>
    <xf numFmtId="0" fontId="20" fillId="0" borderId="7" xfId="5" applyFont="1" applyBorder="1" applyAlignment="1">
      <alignment horizontal="center"/>
    </xf>
    <xf numFmtId="0" fontId="23" fillId="0" borderId="7" xfId="5" applyFont="1" applyBorder="1" applyAlignment="1">
      <alignment horizontal="center"/>
    </xf>
    <xf numFmtId="10" fontId="23" fillId="0" borderId="1" xfId="5" applyNumberFormat="1" applyFont="1" applyBorder="1" applyAlignment="1">
      <alignment horizontal="center" vertical="center"/>
    </xf>
    <xf numFmtId="0" fontId="21" fillId="2" borderId="13" xfId="5" applyFont="1" applyFill="1" applyBorder="1" applyAlignment="1">
      <alignment horizontal="right"/>
    </xf>
    <xf numFmtId="10" fontId="20" fillId="0" borderId="4" xfId="5" applyNumberFormat="1" applyFont="1" applyBorder="1" applyAlignment="1">
      <alignment horizontal="center" vertical="center"/>
    </xf>
    <xf numFmtId="0" fontId="20" fillId="0" borderId="35" xfId="5" applyFont="1" applyBorder="1" applyAlignment="1">
      <alignment horizontal="center"/>
    </xf>
    <xf numFmtId="10" fontId="20" fillId="0" borderId="38" xfId="5" applyNumberFormat="1" applyFont="1" applyBorder="1" applyAlignment="1">
      <alignment horizontal="center" vertical="center"/>
    </xf>
    <xf numFmtId="10" fontId="20" fillId="0" borderId="6" xfId="5" applyNumberFormat="1" applyFont="1" applyBorder="1" applyAlignment="1">
      <alignment horizontal="center" vertical="center"/>
    </xf>
    <xf numFmtId="0" fontId="24" fillId="0" borderId="13" xfId="2" applyFont="1" applyBorder="1" applyAlignment="1">
      <alignment horizontal="left" vertical="center"/>
    </xf>
    <xf numFmtId="0" fontId="20" fillId="0" borderId="39" xfId="5" applyFont="1" applyBorder="1" applyAlignment="1">
      <alignment horizontal="center"/>
    </xf>
    <xf numFmtId="0" fontId="26" fillId="0" borderId="0" xfId="2" applyFont="1" applyBorder="1" applyAlignment="1">
      <alignment vertical="center" wrapText="1"/>
    </xf>
    <xf numFmtId="0" fontId="8" fillId="0" borderId="0" xfId="5" applyFont="1"/>
    <xf numFmtId="0" fontId="8" fillId="0" borderId="0" xfId="5" applyFont="1" applyFill="1" applyBorder="1"/>
    <xf numFmtId="10" fontId="8" fillId="0" borderId="44" xfId="5" applyNumberFormat="1" applyFont="1" applyBorder="1" applyAlignment="1">
      <alignment horizontal="center" vertical="center"/>
    </xf>
    <xf numFmtId="10" fontId="8" fillId="0" borderId="36" xfId="5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vertical="center" wrapText="1"/>
    </xf>
    <xf numFmtId="4" fontId="12" fillId="0" borderId="0" xfId="0" applyNumberFormat="1" applyFont="1" applyAlignment="1">
      <alignment vertical="center" wrapText="1"/>
    </xf>
    <xf numFmtId="164" fontId="12" fillId="0" borderId="0" xfId="0" applyNumberFormat="1" applyFont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44" fontId="0" fillId="0" borderId="0" xfId="0" applyNumberFormat="1" applyFont="1" applyAlignment="1">
      <alignment horizontal="left" vertical="center"/>
    </xf>
    <xf numFmtId="44" fontId="33" fillId="0" borderId="0" xfId="1" applyFont="1" applyAlignment="1">
      <alignment horizontal="center" vertical="center"/>
    </xf>
    <xf numFmtId="44" fontId="33" fillId="0" borderId="0" xfId="0" applyNumberFormat="1" applyFont="1" applyAlignment="1">
      <alignment horizontal="center" vertical="center"/>
    </xf>
    <xf numFmtId="44" fontId="9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4" fillId="0" borderId="0" xfId="0" applyNumberFormat="1" applyFont="1" applyAlignment="1">
      <alignment horizontal="center" vertical="center"/>
    </xf>
    <xf numFmtId="0" fontId="34" fillId="0" borderId="0" xfId="1" applyNumberFormat="1" applyFont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4" fontId="5" fillId="0" borderId="11" xfId="1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0" fontId="34" fillId="0" borderId="1" xfId="0" applyFont="1" applyBorder="1" applyAlignment="1">
      <alignment horizontal="center" vertical="center" wrapText="1"/>
    </xf>
    <xf numFmtId="44" fontId="35" fillId="0" borderId="0" xfId="1" applyFont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0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25" fillId="3" borderId="43" xfId="5" applyFont="1" applyFill="1" applyBorder="1" applyAlignment="1">
      <alignment horizontal="center" vertical="center"/>
    </xf>
    <xf numFmtId="0" fontId="21" fillId="3" borderId="42" xfId="5" applyFont="1" applyFill="1" applyBorder="1" applyAlignment="1">
      <alignment horizontal="center" vertical="center"/>
    </xf>
    <xf numFmtId="0" fontId="21" fillId="3" borderId="41" xfId="5" applyFont="1" applyFill="1" applyBorder="1" applyAlignment="1">
      <alignment horizontal="center" vertical="center"/>
    </xf>
    <xf numFmtId="10" fontId="21" fillId="3" borderId="40" xfId="5" applyNumberFormat="1" applyFont="1" applyFill="1" applyBorder="1" applyAlignment="1">
      <alignment horizontal="center" vertical="center"/>
    </xf>
    <xf numFmtId="10" fontId="22" fillId="3" borderId="10" xfId="5" applyNumberFormat="1" applyFont="1" applyFill="1" applyBorder="1" applyAlignment="1">
      <alignment horizontal="center" vertical="center"/>
    </xf>
    <xf numFmtId="10" fontId="22" fillId="3" borderId="11" xfId="5" applyNumberFormat="1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/>
    </xf>
    <xf numFmtId="10" fontId="28" fillId="3" borderId="36" xfId="5" applyNumberFormat="1" applyFont="1" applyFill="1" applyBorder="1" applyAlignment="1">
      <alignment horizontal="center" vertical="center"/>
    </xf>
    <xf numFmtId="10" fontId="28" fillId="3" borderId="8" xfId="5" applyNumberFormat="1" applyFont="1" applyFill="1" applyBorder="1" applyAlignment="1">
      <alignment horizontal="center" vertical="center"/>
    </xf>
    <xf numFmtId="0" fontId="28" fillId="3" borderId="43" xfId="5" applyFont="1" applyFill="1" applyBorder="1" applyAlignment="1">
      <alignment horizontal="center"/>
    </xf>
    <xf numFmtId="0" fontId="29" fillId="3" borderId="42" xfId="5" applyFont="1" applyFill="1" applyBorder="1" applyAlignment="1">
      <alignment horizontal="center"/>
    </xf>
    <xf numFmtId="167" fontId="28" fillId="3" borderId="14" xfId="5" applyNumberFormat="1" applyFont="1" applyFill="1" applyBorder="1" applyAlignment="1">
      <alignment horizontal="center" vertical="center"/>
    </xf>
    <xf numFmtId="0" fontId="14" fillId="3" borderId="1" xfId="2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0" fontId="8" fillId="0" borderId="35" xfId="5" applyFont="1" applyBorder="1" applyAlignment="1">
      <alignment horizontal="center"/>
    </xf>
    <xf numFmtId="0" fontId="28" fillId="3" borderId="35" xfId="5" applyFont="1" applyFill="1" applyBorder="1" applyAlignment="1">
      <alignment horizontal="center"/>
    </xf>
    <xf numFmtId="0" fontId="28" fillId="3" borderId="12" xfId="5" applyFont="1" applyFill="1" applyBorder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36" fillId="0" borderId="0" xfId="0" applyFont="1"/>
    <xf numFmtId="0" fontId="3" fillId="0" borderId="0" xfId="0" applyFont="1" applyAlignment="1">
      <alignment vertical="center" wrapText="1"/>
    </xf>
    <xf numFmtId="10" fontId="33" fillId="0" borderId="0" xfId="13" applyNumberFormat="1" applyFont="1" applyAlignment="1">
      <alignment horizontal="center" vertical="center"/>
    </xf>
    <xf numFmtId="0" fontId="32" fillId="0" borderId="4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44" fontId="11" fillId="3" borderId="38" xfId="1" applyFont="1" applyFill="1" applyBorder="1" applyAlignment="1">
      <alignment horizontal="center" vertical="center" wrapText="1"/>
    </xf>
    <xf numFmtId="44" fontId="11" fillId="3" borderId="8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3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right" vertical="center" wrapText="1"/>
    </xf>
    <xf numFmtId="0" fontId="5" fillId="0" borderId="47" xfId="0" applyFont="1" applyBorder="1" applyAlignment="1">
      <alignment horizontal="right" vertical="center" wrapText="1"/>
    </xf>
    <xf numFmtId="0" fontId="5" fillId="0" borderId="45" xfId="0" applyFont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0" fontId="5" fillId="3" borderId="50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2" borderId="28" xfId="2" applyFont="1" applyFill="1" applyBorder="1" applyAlignment="1">
      <alignment horizontal="center" vertical="center"/>
    </xf>
    <xf numFmtId="0" fontId="16" fillId="2" borderId="26" xfId="2" applyFont="1" applyFill="1" applyBorder="1" applyAlignment="1">
      <alignment horizontal="center" vertical="center"/>
    </xf>
    <xf numFmtId="0" fontId="16" fillId="2" borderId="24" xfId="2" applyFont="1" applyFill="1" applyBorder="1" applyAlignment="1">
      <alignment horizontal="center" vertical="center"/>
    </xf>
    <xf numFmtId="0" fontId="16" fillId="2" borderId="28" xfId="2" applyFont="1" applyFill="1" applyBorder="1" applyAlignment="1">
      <alignment horizontal="left" vertical="center" wrapText="1"/>
    </xf>
    <xf numFmtId="0" fontId="16" fillId="2" borderId="26" xfId="2" applyFont="1" applyFill="1" applyBorder="1" applyAlignment="1">
      <alignment horizontal="left" vertical="center" wrapText="1"/>
    </xf>
    <xf numFmtId="0" fontId="16" fillId="2" borderId="24" xfId="2" applyFont="1" applyFill="1" applyBorder="1" applyAlignment="1">
      <alignment horizontal="left" vertical="center" wrapText="1"/>
    </xf>
    <xf numFmtId="10" fontId="16" fillId="2" borderId="29" xfId="3" applyNumberFormat="1" applyFont="1" applyFill="1" applyBorder="1" applyAlignment="1">
      <alignment horizontal="center" vertical="center"/>
    </xf>
    <xf numFmtId="10" fontId="16" fillId="2" borderId="27" xfId="3" applyNumberFormat="1" applyFont="1" applyFill="1" applyBorder="1" applyAlignment="1">
      <alignment horizontal="center" vertical="center"/>
    </xf>
    <xf numFmtId="10" fontId="16" fillId="2" borderId="25" xfId="3" applyNumberFormat="1" applyFont="1" applyFill="1" applyBorder="1" applyAlignment="1">
      <alignment horizontal="center" vertical="center"/>
    </xf>
    <xf numFmtId="166" fontId="16" fillId="2" borderId="7" xfId="2" applyNumberFormat="1" applyFont="1" applyFill="1" applyBorder="1" applyAlignment="1">
      <alignment horizontal="center" vertical="center"/>
    </xf>
    <xf numFmtId="166" fontId="16" fillId="2" borderId="1" xfId="2" applyNumberFormat="1" applyFont="1" applyFill="1" applyBorder="1" applyAlignment="1">
      <alignment horizontal="center" vertical="center"/>
    </xf>
    <xf numFmtId="9" fontId="16" fillId="0" borderId="1" xfId="2" applyNumberFormat="1" applyFont="1" applyFill="1" applyBorder="1" applyAlignment="1">
      <alignment horizontal="center" vertical="center"/>
    </xf>
    <xf numFmtId="9" fontId="16" fillId="0" borderId="2" xfId="2" applyNumberFormat="1" applyFont="1" applyFill="1" applyBorder="1" applyAlignment="1">
      <alignment horizontal="center" vertical="center"/>
    </xf>
    <xf numFmtId="44" fontId="17" fillId="2" borderId="28" xfId="2" applyNumberFormat="1" applyFont="1" applyFill="1" applyBorder="1" applyAlignment="1">
      <alignment horizontal="center" vertical="center"/>
    </xf>
    <xf numFmtId="44" fontId="17" fillId="2" borderId="26" xfId="2" applyNumberFormat="1" applyFont="1" applyFill="1" applyBorder="1" applyAlignment="1">
      <alignment horizontal="center" vertical="center"/>
    </xf>
    <xf numFmtId="44" fontId="17" fillId="2" borderId="24" xfId="2" applyNumberFormat="1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/>
    </xf>
    <xf numFmtId="0" fontId="16" fillId="3" borderId="2" xfId="2" applyFont="1" applyFill="1" applyBorder="1" applyAlignment="1">
      <alignment horizontal="center" vertical="center"/>
    </xf>
    <xf numFmtId="166" fontId="16" fillId="2" borderId="34" xfId="2" applyNumberFormat="1" applyFont="1" applyFill="1" applyBorder="1" applyAlignment="1">
      <alignment horizontal="center" vertical="center"/>
    </xf>
    <xf numFmtId="166" fontId="16" fillId="2" borderId="12" xfId="2" applyNumberFormat="1" applyFont="1" applyFill="1" applyBorder="1" applyAlignment="1">
      <alignment horizontal="center" vertical="center"/>
    </xf>
    <xf numFmtId="166" fontId="16" fillId="2" borderId="2" xfId="2" applyNumberFormat="1" applyFont="1" applyFill="1" applyBorder="1" applyAlignment="1">
      <alignment horizontal="center" vertical="center"/>
    </xf>
    <xf numFmtId="0" fontId="16" fillId="2" borderId="28" xfId="2" applyFont="1" applyFill="1" applyBorder="1" applyAlignment="1">
      <alignment horizontal="left" vertical="center"/>
    </xf>
    <xf numFmtId="0" fontId="16" fillId="2" borderId="26" xfId="2" applyFont="1" applyFill="1" applyBorder="1" applyAlignment="1">
      <alignment horizontal="left" vertical="center"/>
    </xf>
    <xf numFmtId="0" fontId="16" fillId="2" borderId="24" xfId="2" applyFont="1" applyFill="1" applyBorder="1" applyAlignment="1">
      <alignment horizontal="left" vertical="center"/>
    </xf>
    <xf numFmtId="0" fontId="15" fillId="3" borderId="29" xfId="2" applyFont="1" applyFill="1" applyBorder="1" applyAlignment="1">
      <alignment horizontal="center" vertical="center"/>
    </xf>
    <xf numFmtId="0" fontId="15" fillId="3" borderId="31" xfId="2" applyFont="1" applyFill="1" applyBorder="1" applyAlignment="1">
      <alignment horizontal="center" vertical="center"/>
    </xf>
    <xf numFmtId="0" fontId="15" fillId="3" borderId="27" xfId="2" applyFont="1" applyFill="1" applyBorder="1" applyAlignment="1">
      <alignment horizontal="center" vertical="center"/>
    </xf>
    <xf numFmtId="0" fontId="15" fillId="3" borderId="30" xfId="2" applyFont="1" applyFill="1" applyBorder="1" applyAlignment="1">
      <alignment horizontal="center" vertical="center"/>
    </xf>
    <xf numFmtId="10" fontId="16" fillId="0" borderId="22" xfId="2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166" fontId="16" fillId="0" borderId="1" xfId="2" applyNumberFormat="1" applyFont="1" applyFill="1" applyBorder="1" applyAlignment="1">
      <alignment horizontal="center" vertical="center"/>
    </xf>
    <xf numFmtId="166" fontId="16" fillId="0" borderId="2" xfId="2" applyNumberFormat="1" applyFont="1" applyFill="1" applyBorder="1" applyAlignment="1">
      <alignment horizontal="center" vertical="center"/>
    </xf>
    <xf numFmtId="0" fontId="19" fillId="3" borderId="16" xfId="2" applyFont="1" applyFill="1" applyBorder="1" applyAlignment="1">
      <alignment horizontal="center" vertical="center"/>
    </xf>
    <xf numFmtId="0" fontId="19" fillId="3" borderId="15" xfId="2" applyFont="1" applyFill="1" applyBorder="1" applyAlignment="1">
      <alignment horizontal="center" vertical="center"/>
    </xf>
    <xf numFmtId="0" fontId="19" fillId="3" borderId="14" xfId="2" applyFont="1" applyFill="1" applyBorder="1" applyAlignment="1">
      <alignment horizontal="center" vertical="center"/>
    </xf>
    <xf numFmtId="44" fontId="16" fillId="2" borderId="28" xfId="2" applyNumberFormat="1" applyFont="1" applyFill="1" applyBorder="1" applyAlignment="1">
      <alignment horizontal="left" vertical="center"/>
    </xf>
    <xf numFmtId="44" fontId="16" fillId="2" borderId="26" xfId="2" applyNumberFormat="1" applyFont="1" applyFill="1" applyBorder="1" applyAlignment="1">
      <alignment horizontal="left" vertical="center"/>
    </xf>
    <xf numFmtId="44" fontId="16" fillId="2" borderId="24" xfId="2" applyNumberFormat="1" applyFont="1" applyFill="1" applyBorder="1" applyAlignment="1">
      <alignment horizontal="left" vertical="center"/>
    </xf>
    <xf numFmtId="10" fontId="16" fillId="2" borderId="23" xfId="2" applyNumberFormat="1" applyFont="1" applyFill="1" applyBorder="1" applyAlignment="1">
      <alignment horizontal="center" vertical="center"/>
    </xf>
    <xf numFmtId="10" fontId="16" fillId="2" borderId="22" xfId="2" applyNumberFormat="1" applyFont="1" applyFill="1" applyBorder="1" applyAlignment="1">
      <alignment horizontal="center" vertical="center"/>
    </xf>
    <xf numFmtId="10" fontId="16" fillId="0" borderId="21" xfId="2" applyNumberFormat="1" applyFont="1" applyFill="1" applyBorder="1" applyAlignment="1">
      <alignment horizontal="center" vertical="center"/>
    </xf>
    <xf numFmtId="0" fontId="16" fillId="0" borderId="2" xfId="2" applyFont="1" applyFill="1" applyBorder="1" applyAlignment="1">
      <alignment horizontal="center" vertical="center"/>
    </xf>
    <xf numFmtId="0" fontId="16" fillId="3" borderId="7" xfId="2" applyFont="1" applyFill="1" applyBorder="1" applyAlignment="1">
      <alignment horizontal="center" vertical="center"/>
    </xf>
    <xf numFmtId="0" fontId="15" fillId="3" borderId="28" xfId="2" applyFont="1" applyFill="1" applyBorder="1" applyAlignment="1">
      <alignment horizontal="center" vertical="center"/>
    </xf>
    <xf numFmtId="0" fontId="15" fillId="3" borderId="24" xfId="2" applyFont="1" applyFill="1" applyBorder="1" applyAlignment="1">
      <alignment horizontal="center" vertical="center"/>
    </xf>
    <xf numFmtId="9" fontId="16" fillId="2" borderId="7" xfId="3" applyFont="1" applyFill="1" applyBorder="1" applyAlignment="1">
      <alignment horizontal="center" vertical="center"/>
    </xf>
    <xf numFmtId="9" fontId="16" fillId="2" borderId="1" xfId="3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10" fontId="16" fillId="2" borderId="9" xfId="3" applyNumberFormat="1" applyFont="1" applyFill="1" applyBorder="1" applyAlignment="1">
      <alignment horizontal="center" vertical="center"/>
    </xf>
    <xf numFmtId="10" fontId="16" fillId="2" borderId="10" xfId="3" applyNumberFormat="1" applyFont="1" applyFill="1" applyBorder="1" applyAlignment="1">
      <alignment horizontal="center" vertical="center"/>
    </xf>
    <xf numFmtId="166" fontId="17" fillId="2" borderId="1" xfId="2" applyNumberFormat="1" applyFont="1" applyFill="1" applyBorder="1" applyAlignment="1">
      <alignment horizontal="center" vertical="center"/>
    </xf>
    <xf numFmtId="166" fontId="17" fillId="2" borderId="2" xfId="2" applyNumberFormat="1" applyFont="1" applyFill="1" applyBorder="1" applyAlignment="1">
      <alignment horizontal="center" vertical="center"/>
    </xf>
    <xf numFmtId="166" fontId="16" fillId="2" borderId="9" xfId="2" applyNumberFormat="1" applyFont="1" applyFill="1" applyBorder="1" applyAlignment="1">
      <alignment horizontal="center" vertical="center"/>
    </xf>
    <xf numFmtId="166" fontId="16" fillId="2" borderId="10" xfId="2" applyNumberFormat="1" applyFont="1" applyFill="1" applyBorder="1" applyAlignment="1">
      <alignment horizontal="center" vertical="center"/>
    </xf>
    <xf numFmtId="10" fontId="16" fillId="2" borderId="7" xfId="4" applyNumberFormat="1" applyFont="1" applyFill="1" applyBorder="1" applyAlignment="1">
      <alignment horizontal="center" vertical="center"/>
    </xf>
    <xf numFmtId="10" fontId="16" fillId="2" borderId="1" xfId="4" applyNumberFormat="1" applyFont="1" applyFill="1" applyBorder="1" applyAlignment="1">
      <alignment horizontal="center" vertical="center"/>
    </xf>
    <xf numFmtId="10" fontId="16" fillId="2" borderId="2" xfId="4" applyNumberFormat="1" applyFont="1" applyFill="1" applyBorder="1" applyAlignment="1">
      <alignment horizontal="center" vertical="center"/>
    </xf>
    <xf numFmtId="10" fontId="16" fillId="2" borderId="18" xfId="3" applyNumberFormat="1" applyFont="1" applyFill="1" applyBorder="1" applyAlignment="1">
      <alignment horizontal="center" vertical="center"/>
    </xf>
    <xf numFmtId="166" fontId="16" fillId="2" borderId="23" xfId="2" applyNumberFormat="1" applyFont="1" applyFill="1" applyBorder="1" applyAlignment="1">
      <alignment horizontal="center" vertical="center"/>
    </xf>
    <xf numFmtId="166" fontId="16" fillId="2" borderId="22" xfId="2" applyNumberFormat="1" applyFont="1" applyFill="1" applyBorder="1" applyAlignment="1">
      <alignment horizontal="center" vertical="center"/>
    </xf>
    <xf numFmtId="166" fontId="16" fillId="2" borderId="21" xfId="2" applyNumberFormat="1" applyFont="1" applyFill="1" applyBorder="1" applyAlignment="1">
      <alignment horizontal="center" vertical="center"/>
    </xf>
    <xf numFmtId="44" fontId="15" fillId="2" borderId="20" xfId="2" applyNumberFormat="1" applyFont="1" applyFill="1" applyBorder="1" applyAlignment="1">
      <alignment horizontal="center" vertical="center"/>
    </xf>
    <xf numFmtId="44" fontId="15" fillId="2" borderId="19" xfId="2" applyNumberFormat="1" applyFont="1" applyFill="1" applyBorder="1" applyAlignment="1">
      <alignment horizontal="center" vertical="center"/>
    </xf>
    <xf numFmtId="44" fontId="15" fillId="2" borderId="17" xfId="2" applyNumberFormat="1" applyFont="1" applyFill="1" applyBorder="1" applyAlignment="1">
      <alignment horizontal="center" vertical="center"/>
    </xf>
    <xf numFmtId="166" fontId="16" fillId="0" borderId="7" xfId="2" applyNumberFormat="1" applyFont="1" applyFill="1" applyBorder="1" applyAlignment="1">
      <alignment horizontal="center" vertical="center"/>
    </xf>
    <xf numFmtId="9" fontId="16" fillId="0" borderId="7" xfId="3" applyFont="1" applyFill="1" applyBorder="1" applyAlignment="1">
      <alignment horizontal="center" vertical="center"/>
    </xf>
    <xf numFmtId="9" fontId="16" fillId="0" borderId="1" xfId="3" applyFont="1" applyFill="1" applyBorder="1" applyAlignment="1">
      <alignment horizontal="center" vertical="center"/>
    </xf>
    <xf numFmtId="0" fontId="16" fillId="0" borderId="7" xfId="2" applyFont="1" applyFill="1" applyBorder="1" applyAlignment="1">
      <alignment horizontal="center" vertical="center"/>
    </xf>
    <xf numFmtId="0" fontId="21" fillId="3" borderId="16" xfId="2" applyFont="1" applyFill="1" applyBorder="1" applyAlignment="1">
      <alignment horizontal="center" vertical="center" wrapText="1"/>
    </xf>
    <xf numFmtId="0" fontId="21" fillId="3" borderId="15" xfId="2" applyFont="1" applyFill="1" applyBorder="1" applyAlignment="1">
      <alignment horizontal="center" vertical="center" wrapText="1"/>
    </xf>
    <xf numFmtId="0" fontId="21" fillId="3" borderId="14" xfId="2" applyFont="1" applyFill="1" applyBorder="1" applyAlignment="1">
      <alignment horizontal="center" vertical="center" wrapText="1"/>
    </xf>
    <xf numFmtId="0" fontId="22" fillId="3" borderId="9" xfId="5" applyFont="1" applyFill="1" applyBorder="1" applyAlignment="1">
      <alignment horizontal="center"/>
    </xf>
    <xf numFmtId="0" fontId="22" fillId="3" borderId="10" xfId="5" applyFont="1" applyFill="1" applyBorder="1" applyAlignment="1">
      <alignment horizontal="center"/>
    </xf>
    <xf numFmtId="0" fontId="21" fillId="3" borderId="16" xfId="5" applyFont="1" applyFill="1" applyBorder="1" applyAlignment="1">
      <alignment horizontal="center"/>
    </xf>
    <xf numFmtId="0" fontId="21" fillId="3" borderId="15" xfId="5" applyFont="1" applyFill="1" applyBorder="1" applyAlignment="1">
      <alignment horizontal="center"/>
    </xf>
    <xf numFmtId="0" fontId="21" fillId="3" borderId="14" xfId="5" applyFont="1" applyFill="1" applyBorder="1" applyAlignment="1">
      <alignment horizontal="center"/>
    </xf>
    <xf numFmtId="0" fontId="21" fillId="3" borderId="35" xfId="5" applyFont="1" applyFill="1" applyBorder="1" applyAlignment="1">
      <alignment horizontal="center"/>
    </xf>
    <xf numFmtId="0" fontId="21" fillId="3" borderId="3" xfId="5" applyFont="1" applyFill="1" applyBorder="1" applyAlignment="1">
      <alignment horizontal="center"/>
    </xf>
    <xf numFmtId="0" fontId="21" fillId="3" borderId="36" xfId="5" applyFont="1" applyFill="1" applyBorder="1" applyAlignment="1">
      <alignment horizontal="center"/>
    </xf>
    <xf numFmtId="0" fontId="21" fillId="3" borderId="37" xfId="5" applyFont="1" applyFill="1" applyBorder="1" applyAlignment="1">
      <alignment horizontal="center"/>
    </xf>
    <xf numFmtId="0" fontId="22" fillId="3" borderId="35" xfId="5" applyFont="1" applyFill="1" applyBorder="1" applyAlignment="1">
      <alignment horizontal="center"/>
    </xf>
    <xf numFmtId="0" fontId="22" fillId="3" borderId="37" xfId="5" applyFont="1" applyFill="1" applyBorder="1" applyAlignment="1">
      <alignment horizontal="center"/>
    </xf>
    <xf numFmtId="0" fontId="22" fillId="3" borderId="3" xfId="5" applyFont="1" applyFill="1" applyBorder="1" applyAlignment="1">
      <alignment horizontal="center"/>
    </xf>
    <xf numFmtId="0" fontId="22" fillId="3" borderId="36" xfId="5" applyFont="1" applyFill="1" applyBorder="1" applyAlignment="1">
      <alignment horizontal="center"/>
    </xf>
    <xf numFmtId="0" fontId="37" fillId="3" borderId="16" xfId="5" applyFont="1" applyFill="1" applyBorder="1" applyAlignment="1">
      <alignment horizontal="center" vertical="center" wrapText="1"/>
    </xf>
    <xf numFmtId="0" fontId="37" fillId="3" borderId="15" xfId="5" applyFont="1" applyFill="1" applyBorder="1" applyAlignment="1">
      <alignment horizontal="center" vertical="center" wrapText="1"/>
    </xf>
    <xf numFmtId="0" fontId="37" fillId="3" borderId="14" xfId="5" applyFont="1" applyFill="1" applyBorder="1" applyAlignment="1">
      <alignment horizontal="center" vertical="center" wrapText="1"/>
    </xf>
    <xf numFmtId="0" fontId="27" fillId="0" borderId="0" xfId="5" applyFont="1" applyAlignment="1">
      <alignment horizontal="left" vertical="top" wrapText="1"/>
    </xf>
  </cellXfs>
  <cellStyles count="14">
    <cellStyle name="Moeda" xfId="1" builtinId="4"/>
    <cellStyle name="Moeda 2" xfId="8"/>
    <cellStyle name="Moeda 3" xfId="7"/>
    <cellStyle name="Normal" xfId="0" builtinId="0"/>
    <cellStyle name="Normal 2" xfId="9"/>
    <cellStyle name="Normal 2 2" xfId="5"/>
    <cellStyle name="Normal 3" xfId="6"/>
    <cellStyle name="Normal 4" xfId="2"/>
    <cellStyle name="Porcentagem" xfId="13" builtinId="5"/>
    <cellStyle name="Porcentagem 2" xfId="3"/>
    <cellStyle name="Porcentagem 2 2" xfId="4"/>
    <cellStyle name="Porcentagem 3" xfId="10"/>
    <cellStyle name="Vírgula 2" xfId="11"/>
    <cellStyle name="Vírgula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226359</xdr:colOff>
      <xdr:row>23</xdr:row>
      <xdr:rowOff>142875</xdr:rowOff>
    </xdr:from>
    <xdr:to>
      <xdr:col>2</xdr:col>
      <xdr:colOff>4036359</xdr:colOff>
      <xdr:row>25</xdr:row>
      <xdr:rowOff>180975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xmlns="" id="{B039ED2A-3746-4679-A219-EE5C5C060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31477" y="6687110"/>
          <a:ext cx="4415117" cy="5087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view="pageBreakPreview" zoomScaleNormal="100" zoomScaleSheetLayoutView="100" zoomScalePageLayoutView="40" workbookViewId="0">
      <selection activeCell="B11" sqref="B11:E11"/>
    </sheetView>
  </sheetViews>
  <sheetFormatPr defaultColWidth="11.19921875" defaultRowHeight="15"/>
  <cols>
    <col min="1" max="1" width="7.796875" style="6" customWidth="1"/>
    <col min="2" max="2" width="33.3984375" style="7" customWidth="1"/>
    <col min="3" max="3" width="8.296875" style="6" customWidth="1"/>
    <col min="4" max="4" width="8.19921875" customWidth="1"/>
    <col min="5" max="5" width="12" customWidth="1"/>
    <col min="6" max="6" width="13.5" customWidth="1"/>
    <col min="7" max="9" width="10.69921875" customWidth="1"/>
  </cols>
  <sheetData>
    <row r="1" spans="1:10" s="128" customFormat="1" ht="20.25" customHeight="1">
      <c r="A1" s="156" t="s">
        <v>614</v>
      </c>
      <c r="B1" s="156"/>
      <c r="C1" s="156"/>
      <c r="D1" s="156"/>
      <c r="E1" s="156"/>
      <c r="F1" s="156"/>
    </row>
    <row r="2" spans="1:10" s="128" customFormat="1" ht="23.25" customHeight="1">
      <c r="A2" s="155" t="s">
        <v>615</v>
      </c>
      <c r="B2" s="155"/>
      <c r="C2" s="155"/>
      <c r="D2" s="155"/>
      <c r="E2" s="155"/>
      <c r="F2" s="155"/>
    </row>
    <row r="3" spans="1:10" s="128" customFormat="1" ht="21" customHeight="1">
      <c r="A3" s="155" t="s">
        <v>616</v>
      </c>
      <c r="B3" s="155"/>
      <c r="C3" s="155"/>
      <c r="D3" s="155"/>
      <c r="E3" s="155"/>
      <c r="F3" s="155"/>
    </row>
    <row r="4" spans="1:10" s="128" customFormat="1" ht="47.25" customHeight="1">
      <c r="A4" s="157" t="s">
        <v>644</v>
      </c>
      <c r="B4" s="155"/>
      <c r="C4" s="155"/>
      <c r="D4" s="155"/>
      <c r="E4" s="155"/>
      <c r="F4" s="155"/>
      <c r="G4" s="129"/>
      <c r="H4" s="129"/>
      <c r="I4" s="129"/>
      <c r="J4" s="129"/>
    </row>
    <row r="5" spans="1:10" s="128" customFormat="1" ht="19.899999999999999" customHeight="1">
      <c r="A5" s="158" t="s">
        <v>648</v>
      </c>
      <c r="B5" s="155"/>
      <c r="C5" s="155"/>
      <c r="D5" s="155"/>
      <c r="E5" s="155"/>
      <c r="F5" s="155"/>
    </row>
    <row r="6" spans="1:10" s="128" customFormat="1" ht="18" customHeight="1">
      <c r="A6" s="155" t="s">
        <v>645</v>
      </c>
      <c r="B6" s="155"/>
      <c r="C6" s="155"/>
      <c r="D6" s="155"/>
      <c r="E6" s="155"/>
      <c r="F6" s="155"/>
    </row>
    <row r="7" spans="1:10" s="128" customFormat="1" ht="20.25" customHeight="1" thickBot="1">
      <c r="A7" s="155" t="s">
        <v>646</v>
      </c>
      <c r="B7" s="155"/>
      <c r="C7" s="155"/>
      <c r="D7" s="155"/>
      <c r="E7" s="155"/>
      <c r="F7" s="95" t="s">
        <v>421</v>
      </c>
    </row>
    <row r="8" spans="1:10" ht="20.25" customHeight="1" thickBot="1">
      <c r="A8" s="152" t="s">
        <v>617</v>
      </c>
      <c r="B8" s="153"/>
      <c r="C8" s="153"/>
      <c r="D8" s="153"/>
      <c r="E8" s="153"/>
      <c r="F8" s="154"/>
    </row>
    <row r="9" spans="1:10" s="8" customFormat="1" ht="12" customHeight="1">
      <c r="A9" s="137" t="s">
        <v>93</v>
      </c>
      <c r="B9" s="139" t="s">
        <v>94</v>
      </c>
      <c r="C9" s="139" t="s">
        <v>27</v>
      </c>
      <c r="D9" s="141" t="s">
        <v>639</v>
      </c>
      <c r="E9" s="141" t="s">
        <v>334</v>
      </c>
      <c r="F9" s="133" t="s">
        <v>640</v>
      </c>
    </row>
    <row r="10" spans="1:10" s="8" customFormat="1" ht="9.75" customHeight="1">
      <c r="A10" s="138"/>
      <c r="B10" s="140"/>
      <c r="C10" s="140"/>
      <c r="D10" s="142"/>
      <c r="E10" s="142"/>
      <c r="F10" s="134"/>
    </row>
    <row r="11" spans="1:10" ht="19.149999999999999" customHeight="1">
      <c r="A11" s="97">
        <v>1</v>
      </c>
      <c r="B11" s="135" t="s">
        <v>0</v>
      </c>
      <c r="C11" s="136"/>
      <c r="D11" s="136"/>
      <c r="E11" s="136"/>
      <c r="F11" s="96">
        <f>SUM(F12:F13)</f>
        <v>3552.15</v>
      </c>
      <c r="G11" s="2"/>
      <c r="H11" s="2"/>
      <c r="I11" s="2"/>
    </row>
    <row r="12" spans="1:10" ht="18.75" customHeight="1">
      <c r="A12" s="98" t="s">
        <v>1</v>
      </c>
      <c r="B12" s="88" t="s">
        <v>412</v>
      </c>
      <c r="C12" s="12" t="s">
        <v>2</v>
      </c>
      <c r="D12" s="9">
        <v>6</v>
      </c>
      <c r="E12" s="10">
        <f>CPU!F23</f>
        <v>563.5927990267237</v>
      </c>
      <c r="F12" s="11">
        <f t="shared" ref="F12:F13" si="0">ROUND(D12*E12,2)</f>
        <v>3381.56</v>
      </c>
      <c r="G12" s="3"/>
      <c r="H12" s="3"/>
      <c r="I12" s="3"/>
    </row>
    <row r="13" spans="1:10" ht="18" customHeight="1">
      <c r="A13" s="98" t="s">
        <v>275</v>
      </c>
      <c r="B13" s="89" t="s">
        <v>413</v>
      </c>
      <c r="C13" s="12" t="s">
        <v>2</v>
      </c>
      <c r="D13" s="9">
        <v>29.5</v>
      </c>
      <c r="E13" s="10">
        <f>CPU!F34</f>
        <v>5.7828020069423154</v>
      </c>
      <c r="F13" s="11">
        <f t="shared" si="0"/>
        <v>170.59</v>
      </c>
      <c r="G13" s="3"/>
      <c r="H13" s="3"/>
      <c r="I13" s="3"/>
    </row>
    <row r="14" spans="1:10" ht="19.149999999999999" customHeight="1">
      <c r="A14" s="97">
        <v>2</v>
      </c>
      <c r="B14" s="151" t="s">
        <v>3</v>
      </c>
      <c r="C14" s="151"/>
      <c r="D14" s="151"/>
      <c r="E14" s="135"/>
      <c r="F14" s="96">
        <f>SUM(F15:F18)</f>
        <v>2743.54</v>
      </c>
      <c r="G14" s="2"/>
      <c r="H14" s="2"/>
      <c r="I14" s="2"/>
    </row>
    <row r="15" spans="1:10" ht="18" customHeight="1">
      <c r="A15" s="98" t="s">
        <v>4</v>
      </c>
      <c r="B15" s="88" t="s">
        <v>8</v>
      </c>
      <c r="C15" s="12" t="s">
        <v>9</v>
      </c>
      <c r="D15" s="9">
        <v>172.6</v>
      </c>
      <c r="E15" s="10">
        <f>CPU!F41</f>
        <v>6.8378333421795459</v>
      </c>
      <c r="F15" s="11">
        <f t="shared" ref="F15:F18" si="1">ROUND(D15*E15,2)</f>
        <v>1180.21</v>
      </c>
      <c r="G15" s="3"/>
      <c r="H15" s="3"/>
      <c r="I15" s="3"/>
    </row>
    <row r="16" spans="1:10" ht="18" customHeight="1">
      <c r="A16" s="98" t="s">
        <v>5</v>
      </c>
      <c r="B16" s="88" t="s">
        <v>297</v>
      </c>
      <c r="C16" s="12" t="s">
        <v>27</v>
      </c>
      <c r="D16" s="9">
        <v>8</v>
      </c>
      <c r="E16" s="10">
        <f>CPU!F47</f>
        <v>51.549295162513602</v>
      </c>
      <c r="F16" s="11">
        <f t="shared" si="1"/>
        <v>412.39</v>
      </c>
      <c r="G16" s="3"/>
      <c r="H16" s="3"/>
      <c r="I16" s="3"/>
    </row>
    <row r="17" spans="1:9" ht="18" customHeight="1">
      <c r="A17" s="98" t="s">
        <v>7</v>
      </c>
      <c r="B17" s="88" t="s">
        <v>311</v>
      </c>
      <c r="C17" s="12" t="s">
        <v>2</v>
      </c>
      <c r="D17" s="9">
        <v>4.8</v>
      </c>
      <c r="E17" s="10">
        <f>CPU!F53</f>
        <v>6.5434533278340199</v>
      </c>
      <c r="F17" s="11">
        <f t="shared" si="1"/>
        <v>31.41</v>
      </c>
      <c r="G17" s="3"/>
      <c r="H17" s="3"/>
      <c r="I17" s="3"/>
    </row>
    <row r="18" spans="1:9" ht="18" customHeight="1">
      <c r="A18" s="98" t="s">
        <v>10</v>
      </c>
      <c r="B18" s="88" t="s">
        <v>11</v>
      </c>
      <c r="C18" s="12" t="s">
        <v>12</v>
      </c>
      <c r="D18" s="9">
        <v>98.89</v>
      </c>
      <c r="E18" s="10">
        <f>CPU!F59</f>
        <v>11.321003496629881</v>
      </c>
      <c r="F18" s="11">
        <f t="shared" si="1"/>
        <v>1119.53</v>
      </c>
      <c r="G18" s="3"/>
      <c r="H18" s="3"/>
      <c r="I18" s="3"/>
    </row>
    <row r="19" spans="1:9" ht="19.149999999999999" customHeight="1">
      <c r="A19" s="97">
        <v>3</v>
      </c>
      <c r="B19" s="135" t="s">
        <v>475</v>
      </c>
      <c r="C19" s="136"/>
      <c r="D19" s="136"/>
      <c r="E19" s="136"/>
      <c r="F19" s="96">
        <f>SUM(F20:F21)</f>
        <v>833.62</v>
      </c>
      <c r="G19" s="2"/>
      <c r="H19" s="2"/>
      <c r="I19" s="2"/>
    </row>
    <row r="20" spans="1:9" ht="18" customHeight="1">
      <c r="A20" s="99" t="s">
        <v>14</v>
      </c>
      <c r="B20" s="76" t="s">
        <v>314</v>
      </c>
      <c r="C20" s="68" t="s">
        <v>104</v>
      </c>
      <c r="D20" s="69">
        <v>2.2999999999999998</v>
      </c>
      <c r="E20" s="70">
        <f>CPU!F65</f>
        <v>60.383711009159548</v>
      </c>
      <c r="F20" s="11">
        <f t="shared" ref="F20:F21" si="2">ROUND(D20*E20,2)</f>
        <v>138.88</v>
      </c>
      <c r="G20" s="3"/>
      <c r="H20" s="3"/>
      <c r="I20" s="3"/>
    </row>
    <row r="21" spans="1:9" ht="26.25" customHeight="1">
      <c r="A21" s="99" t="s">
        <v>15</v>
      </c>
      <c r="B21" s="76" t="s">
        <v>339</v>
      </c>
      <c r="C21" s="68" t="s">
        <v>104</v>
      </c>
      <c r="D21" s="69">
        <v>5.53</v>
      </c>
      <c r="E21" s="70">
        <f>CPU!F72</f>
        <v>125.63040898171801</v>
      </c>
      <c r="F21" s="11">
        <f t="shared" si="2"/>
        <v>694.74</v>
      </c>
      <c r="G21" s="3"/>
      <c r="H21" s="3"/>
      <c r="I21" s="3"/>
    </row>
    <row r="22" spans="1:9" ht="19.149999999999999" customHeight="1">
      <c r="A22" s="97">
        <v>4</v>
      </c>
      <c r="B22" s="135" t="s">
        <v>13</v>
      </c>
      <c r="C22" s="136"/>
      <c r="D22" s="136"/>
      <c r="E22" s="136"/>
      <c r="F22" s="96">
        <f>SUM(F23:F26)</f>
        <v>21855.33</v>
      </c>
      <c r="G22" s="2"/>
      <c r="H22" s="2"/>
      <c r="I22" s="2"/>
    </row>
    <row r="23" spans="1:9" ht="18" customHeight="1">
      <c r="A23" s="99" t="s">
        <v>21</v>
      </c>
      <c r="B23" s="76" t="s">
        <v>18</v>
      </c>
      <c r="C23" s="68" t="s">
        <v>19</v>
      </c>
      <c r="D23" s="69">
        <v>121.05</v>
      </c>
      <c r="E23" s="70">
        <f>CPU!F80</f>
        <v>89.755750212585014</v>
      </c>
      <c r="F23" s="11">
        <f t="shared" ref="F23:F26" si="3">ROUND(D23*E23,2)</f>
        <v>10864.93</v>
      </c>
      <c r="G23" s="3"/>
      <c r="H23" s="3"/>
      <c r="I23" s="3"/>
    </row>
    <row r="24" spans="1:9" ht="18" customHeight="1">
      <c r="A24" s="99" t="s">
        <v>24</v>
      </c>
      <c r="B24" s="76" t="s">
        <v>16</v>
      </c>
      <c r="C24" s="68" t="s">
        <v>17</v>
      </c>
      <c r="D24" s="69">
        <v>121.05</v>
      </c>
      <c r="E24" s="70">
        <f>CPU!F90</f>
        <v>63.686973901672694</v>
      </c>
      <c r="F24" s="11">
        <f t="shared" si="3"/>
        <v>7709.31</v>
      </c>
      <c r="G24" s="3"/>
      <c r="H24" s="3"/>
      <c r="I24" s="3"/>
    </row>
    <row r="25" spans="1:9" ht="18" customHeight="1">
      <c r="A25" s="99" t="s">
        <v>309</v>
      </c>
      <c r="B25" s="76" t="s">
        <v>312</v>
      </c>
      <c r="C25" s="68" t="s">
        <v>27</v>
      </c>
      <c r="D25" s="69">
        <v>8</v>
      </c>
      <c r="E25" s="70">
        <f>CPU!F97</f>
        <v>358.49992663961729</v>
      </c>
      <c r="F25" s="11">
        <f t="shared" si="3"/>
        <v>2868</v>
      </c>
      <c r="G25" s="3"/>
      <c r="H25" s="3"/>
      <c r="I25" s="3"/>
    </row>
    <row r="26" spans="1:9" ht="18" customHeight="1">
      <c r="A26" s="99" t="s">
        <v>318</v>
      </c>
      <c r="B26" s="76" t="s">
        <v>320</v>
      </c>
      <c r="C26" s="68" t="s">
        <v>6</v>
      </c>
      <c r="D26" s="69">
        <v>4.45</v>
      </c>
      <c r="E26" s="70">
        <f>CPU!F105</f>
        <v>92.829590183119961</v>
      </c>
      <c r="F26" s="11">
        <f t="shared" si="3"/>
        <v>413.09</v>
      </c>
      <c r="G26" s="3"/>
      <c r="H26" s="3"/>
      <c r="I26" s="3"/>
    </row>
    <row r="27" spans="1:9" ht="16.5" customHeight="1">
      <c r="A27" s="97">
        <v>5</v>
      </c>
      <c r="B27" s="135" t="s">
        <v>316</v>
      </c>
      <c r="C27" s="136"/>
      <c r="D27" s="136"/>
      <c r="E27" s="136"/>
      <c r="F27" s="96">
        <f>SUM(F28:F30)</f>
        <v>14745.17</v>
      </c>
      <c r="G27" s="2"/>
      <c r="H27" s="2"/>
      <c r="I27" s="2"/>
    </row>
    <row r="28" spans="1:9" ht="20.25" customHeight="1">
      <c r="A28" s="98" t="s">
        <v>26</v>
      </c>
      <c r="B28" s="88" t="s">
        <v>22</v>
      </c>
      <c r="C28" s="12" t="s">
        <v>23</v>
      </c>
      <c r="D28" s="9">
        <v>13.44</v>
      </c>
      <c r="E28" s="10">
        <f>CPU!F116</f>
        <v>787.18321488630272</v>
      </c>
      <c r="F28" s="11">
        <f t="shared" ref="F28:F30" si="4">ROUND(D28*E28,2)</f>
        <v>10579.74</v>
      </c>
      <c r="G28" s="3"/>
      <c r="H28" s="3"/>
      <c r="I28" s="3"/>
    </row>
    <row r="29" spans="1:9" ht="18" customHeight="1">
      <c r="A29" s="98" t="s">
        <v>28</v>
      </c>
      <c r="B29" s="88" t="s">
        <v>308</v>
      </c>
      <c r="C29" s="12" t="s">
        <v>2</v>
      </c>
      <c r="D29" s="9">
        <v>10.08</v>
      </c>
      <c r="E29" s="10">
        <f>CPU!F124</f>
        <v>322.5553102127858</v>
      </c>
      <c r="F29" s="11">
        <f t="shared" si="4"/>
        <v>3251.36</v>
      </c>
      <c r="G29" s="3"/>
      <c r="H29" s="3"/>
      <c r="I29" s="3"/>
    </row>
    <row r="30" spans="1:9" ht="25.5">
      <c r="A30" s="98" t="s">
        <v>31</v>
      </c>
      <c r="B30" s="88" t="s">
        <v>317</v>
      </c>
      <c r="C30" s="12" t="s">
        <v>2</v>
      </c>
      <c r="D30" s="9">
        <v>2.12</v>
      </c>
      <c r="E30" s="10">
        <f>CPU!F132</f>
        <v>431.16620714019518</v>
      </c>
      <c r="F30" s="11">
        <f t="shared" si="4"/>
        <v>914.07</v>
      </c>
      <c r="G30" s="3"/>
      <c r="H30" s="3"/>
      <c r="I30" s="3"/>
    </row>
    <row r="31" spans="1:9" ht="15.75" customHeight="1">
      <c r="A31" s="97">
        <v>6</v>
      </c>
      <c r="B31" s="135" t="s">
        <v>368</v>
      </c>
      <c r="C31" s="136"/>
      <c r="D31" s="136"/>
      <c r="E31" s="136"/>
      <c r="F31" s="96">
        <f>SUM(F32:F33)</f>
        <v>575.41</v>
      </c>
      <c r="G31" s="2"/>
      <c r="H31" s="2"/>
      <c r="I31" s="2"/>
    </row>
    <row r="32" spans="1:9" ht="18" customHeight="1">
      <c r="A32" s="98" t="s">
        <v>32</v>
      </c>
      <c r="B32" s="88" t="s">
        <v>367</v>
      </c>
      <c r="C32" s="12" t="s">
        <v>27</v>
      </c>
      <c r="D32" s="9">
        <v>3</v>
      </c>
      <c r="E32" s="10">
        <f>CPU!F139</f>
        <v>111.24875796077869</v>
      </c>
      <c r="F32" s="11">
        <f t="shared" ref="F32:F33" si="5">ROUND(D32*E32,2)</f>
        <v>333.75</v>
      </c>
      <c r="G32" s="3"/>
      <c r="H32" s="3"/>
      <c r="I32" s="3"/>
    </row>
    <row r="33" spans="1:9" ht="18" customHeight="1">
      <c r="A33" s="98" t="s">
        <v>37</v>
      </c>
      <c r="B33" s="88" t="s">
        <v>29</v>
      </c>
      <c r="C33" s="12" t="s">
        <v>30</v>
      </c>
      <c r="D33" s="9">
        <v>3</v>
      </c>
      <c r="E33" s="10">
        <f>CPU!F145</f>
        <v>80.554333076180924</v>
      </c>
      <c r="F33" s="11">
        <f t="shared" si="5"/>
        <v>241.66</v>
      </c>
      <c r="G33" s="3"/>
      <c r="H33" s="3"/>
      <c r="I33" s="3"/>
    </row>
    <row r="34" spans="1:9" ht="15" customHeight="1">
      <c r="A34" s="97">
        <v>7</v>
      </c>
      <c r="B34" s="135" t="s">
        <v>33</v>
      </c>
      <c r="C34" s="136"/>
      <c r="D34" s="136"/>
      <c r="E34" s="136"/>
      <c r="F34" s="96">
        <f>SUM(F35:F38)</f>
        <v>8369.23</v>
      </c>
      <c r="G34" s="2"/>
      <c r="H34" s="2"/>
      <c r="I34" s="2"/>
    </row>
    <row r="35" spans="1:9" ht="19.149999999999999" customHeight="1">
      <c r="A35" s="98" t="s">
        <v>47</v>
      </c>
      <c r="B35" s="88" t="s">
        <v>307</v>
      </c>
      <c r="C35" s="12" t="s">
        <v>2</v>
      </c>
      <c r="D35" s="9">
        <v>6.7</v>
      </c>
      <c r="E35" s="10">
        <f>CPU!F176</f>
        <v>112.11807734586478</v>
      </c>
      <c r="F35" s="11">
        <f t="shared" ref="F35:F38" si="6">ROUND(D35*E35,2)</f>
        <v>751.19</v>
      </c>
      <c r="G35" s="1"/>
      <c r="H35" s="1"/>
      <c r="I35" s="1"/>
    </row>
    <row r="36" spans="1:9" ht="19.149999999999999" customHeight="1">
      <c r="A36" s="98" t="s">
        <v>50</v>
      </c>
      <c r="B36" s="88" t="s">
        <v>298</v>
      </c>
      <c r="C36" s="12" t="s">
        <v>2</v>
      </c>
      <c r="D36" s="9">
        <v>77.3</v>
      </c>
      <c r="E36" s="10">
        <f>CPU!F161</f>
        <v>12.807653979661051</v>
      </c>
      <c r="F36" s="11">
        <f t="shared" si="6"/>
        <v>990.03</v>
      </c>
      <c r="G36" s="1"/>
      <c r="H36" s="1"/>
      <c r="I36" s="1"/>
    </row>
    <row r="37" spans="1:9" ht="18" customHeight="1">
      <c r="A37" s="98" t="s">
        <v>429</v>
      </c>
      <c r="B37" s="88" t="s">
        <v>355</v>
      </c>
      <c r="C37" s="12" t="s">
        <v>36</v>
      </c>
      <c r="D37" s="9">
        <v>77.3</v>
      </c>
      <c r="E37" s="10">
        <f>CPU!F168</f>
        <v>52.098289389010745</v>
      </c>
      <c r="F37" s="11">
        <f t="shared" si="6"/>
        <v>4027.2</v>
      </c>
      <c r="G37" s="3"/>
      <c r="H37" s="3"/>
      <c r="I37" s="3"/>
    </row>
    <row r="38" spans="1:9" ht="19.149999999999999" customHeight="1">
      <c r="A38" s="98" t="s">
        <v>430</v>
      </c>
      <c r="B38" s="88" t="s">
        <v>305</v>
      </c>
      <c r="C38" s="12" t="s">
        <v>2</v>
      </c>
      <c r="D38" s="9">
        <v>31.5</v>
      </c>
      <c r="E38" s="10">
        <f>CPU!F154</f>
        <v>82.565364450322846</v>
      </c>
      <c r="F38" s="11">
        <f t="shared" si="6"/>
        <v>2600.81</v>
      </c>
      <c r="G38" s="1"/>
      <c r="H38" s="1"/>
      <c r="I38" s="1"/>
    </row>
    <row r="39" spans="1:9" ht="16.5" customHeight="1">
      <c r="A39" s="97">
        <v>8</v>
      </c>
      <c r="B39" s="151" t="s">
        <v>38</v>
      </c>
      <c r="C39" s="151"/>
      <c r="D39" s="151"/>
      <c r="E39" s="135"/>
      <c r="F39" s="96">
        <f>SUM(F40:F43)</f>
        <v>17738.61</v>
      </c>
      <c r="G39" s="1"/>
      <c r="H39" s="1"/>
      <c r="I39" s="1"/>
    </row>
    <row r="40" spans="1:9" ht="18" customHeight="1">
      <c r="A40" s="98" t="s">
        <v>54</v>
      </c>
      <c r="B40" s="88" t="s">
        <v>40</v>
      </c>
      <c r="C40" s="12" t="s">
        <v>41</v>
      </c>
      <c r="D40" s="9">
        <v>119.92</v>
      </c>
      <c r="E40" s="10">
        <f>CPU!F186</f>
        <v>89.486247382550388</v>
      </c>
      <c r="F40" s="11">
        <f t="shared" ref="F40:F43" si="7">ROUND(D40*E40,2)</f>
        <v>10731.19</v>
      </c>
      <c r="G40" s="3"/>
      <c r="H40" s="3"/>
      <c r="I40" s="3"/>
    </row>
    <row r="41" spans="1:9" ht="18" customHeight="1">
      <c r="A41" s="98" t="s">
        <v>343</v>
      </c>
      <c r="B41" s="88" t="s">
        <v>43</v>
      </c>
      <c r="C41" s="12" t="s">
        <v>44</v>
      </c>
      <c r="D41" s="9">
        <v>28</v>
      </c>
      <c r="E41" s="10">
        <f>CPU!F195</f>
        <v>20.780615652018195</v>
      </c>
      <c r="F41" s="11">
        <f t="shared" si="7"/>
        <v>581.86</v>
      </c>
      <c r="G41" s="3"/>
      <c r="H41" s="3"/>
      <c r="I41" s="3"/>
    </row>
    <row r="42" spans="1:9" ht="21" customHeight="1">
      <c r="A42" s="98" t="s">
        <v>431</v>
      </c>
      <c r="B42" s="88" t="s">
        <v>369</v>
      </c>
      <c r="C42" s="12" t="s">
        <v>45</v>
      </c>
      <c r="D42" s="9">
        <v>62</v>
      </c>
      <c r="E42" s="10">
        <f>CPU!F203</f>
        <v>42.019800734833787</v>
      </c>
      <c r="F42" s="11">
        <f t="shared" si="7"/>
        <v>2605.23</v>
      </c>
      <c r="G42" s="3"/>
      <c r="H42" s="3"/>
      <c r="I42" s="3"/>
    </row>
    <row r="43" spans="1:9" ht="21" customHeight="1">
      <c r="A43" s="98" t="s">
        <v>432</v>
      </c>
      <c r="B43" s="88" t="s">
        <v>370</v>
      </c>
      <c r="C43" s="12" t="s">
        <v>104</v>
      </c>
      <c r="D43" s="9">
        <v>50.28</v>
      </c>
      <c r="E43" s="10">
        <f>CPU!F212</f>
        <v>75.981077360362377</v>
      </c>
      <c r="F43" s="11">
        <f t="shared" si="7"/>
        <v>3820.33</v>
      </c>
      <c r="G43" s="3"/>
      <c r="H43" s="3"/>
      <c r="I43" s="3"/>
    </row>
    <row r="44" spans="1:9" ht="15" customHeight="1">
      <c r="A44" s="97">
        <v>9</v>
      </c>
      <c r="B44" s="135" t="s">
        <v>46</v>
      </c>
      <c r="C44" s="136"/>
      <c r="D44" s="136"/>
      <c r="E44" s="136"/>
      <c r="F44" s="96">
        <f>SUM(F45:F46)</f>
        <v>1608.6399999999999</v>
      </c>
      <c r="G44" s="2"/>
      <c r="H44" s="2"/>
      <c r="I44" s="2"/>
    </row>
    <row r="45" spans="1:9" ht="18" customHeight="1">
      <c r="A45" s="98" t="s">
        <v>60</v>
      </c>
      <c r="B45" s="88" t="s">
        <v>48</v>
      </c>
      <c r="C45" s="12" t="s">
        <v>49</v>
      </c>
      <c r="D45" s="9">
        <v>14</v>
      </c>
      <c r="E45" s="10">
        <f>CPU!F221</f>
        <v>62.439219773433067</v>
      </c>
      <c r="F45" s="11">
        <f t="shared" ref="F45:F46" si="8">ROUND(D45*E45,2)</f>
        <v>874.15</v>
      </c>
      <c r="G45" s="3"/>
      <c r="H45" s="3"/>
      <c r="I45" s="3"/>
    </row>
    <row r="46" spans="1:9" ht="18" customHeight="1">
      <c r="A46" s="98" t="s">
        <v>66</v>
      </c>
      <c r="B46" s="88" t="s">
        <v>51</v>
      </c>
      <c r="C46" s="12" t="s">
        <v>52</v>
      </c>
      <c r="D46" s="9">
        <v>14</v>
      </c>
      <c r="E46" s="10">
        <f>CPU!F228</f>
        <v>52.463217580076282</v>
      </c>
      <c r="F46" s="11">
        <f t="shared" si="8"/>
        <v>734.49</v>
      </c>
      <c r="G46" s="3"/>
      <c r="H46" s="3"/>
      <c r="I46" s="3"/>
    </row>
    <row r="47" spans="1:9" ht="19.149999999999999" customHeight="1">
      <c r="A47" s="97">
        <v>10</v>
      </c>
      <c r="B47" s="135" t="s">
        <v>53</v>
      </c>
      <c r="C47" s="136"/>
      <c r="D47" s="136"/>
      <c r="E47" s="136"/>
      <c r="F47" s="96">
        <f>SUM(F48:F49)</f>
        <v>6595.7000000000007</v>
      </c>
      <c r="G47" s="2"/>
      <c r="H47" s="2"/>
      <c r="I47" s="2"/>
    </row>
    <row r="48" spans="1:9" ht="17.25" customHeight="1">
      <c r="A48" s="98" t="s">
        <v>77</v>
      </c>
      <c r="B48" s="88" t="s">
        <v>364</v>
      </c>
      <c r="C48" s="12" t="s">
        <v>56</v>
      </c>
      <c r="D48" s="9">
        <v>208.9</v>
      </c>
      <c r="E48" s="10">
        <f>CPU!F236</f>
        <v>15.740849909197955</v>
      </c>
      <c r="F48" s="11">
        <f t="shared" ref="F48:F49" si="9">ROUND(D48*E48,2)</f>
        <v>3288.26</v>
      </c>
      <c r="G48" s="3"/>
      <c r="H48" s="3"/>
      <c r="I48" s="3"/>
    </row>
    <row r="49" spans="1:9" ht="18" customHeight="1">
      <c r="A49" s="98" t="s">
        <v>81</v>
      </c>
      <c r="B49" s="88" t="s">
        <v>57</v>
      </c>
      <c r="C49" s="12" t="s">
        <v>58</v>
      </c>
      <c r="D49" s="9">
        <v>111.04</v>
      </c>
      <c r="E49" s="10">
        <f>CPU!F246</f>
        <v>29.786030730215259</v>
      </c>
      <c r="F49" s="11">
        <f t="shared" si="9"/>
        <v>3307.44</v>
      </c>
      <c r="G49" s="3"/>
      <c r="H49" s="3"/>
      <c r="I49" s="3"/>
    </row>
    <row r="50" spans="1:9" ht="19.149999999999999" customHeight="1">
      <c r="A50" s="97">
        <v>11</v>
      </c>
      <c r="B50" s="149" t="s">
        <v>59</v>
      </c>
      <c r="C50" s="150"/>
      <c r="D50" s="136"/>
      <c r="E50" s="136"/>
      <c r="F50" s="96">
        <f>SUM(F51:F67)</f>
        <v>3113.59</v>
      </c>
      <c r="G50" s="2"/>
      <c r="H50" s="2"/>
      <c r="I50" s="2"/>
    </row>
    <row r="51" spans="1:9" ht="18" customHeight="1">
      <c r="A51" s="100" t="s">
        <v>89</v>
      </c>
      <c r="B51" s="92" t="s">
        <v>62</v>
      </c>
      <c r="C51" s="94" t="s">
        <v>63</v>
      </c>
      <c r="D51" s="93">
        <v>4</v>
      </c>
      <c r="E51" s="10">
        <f>CPU!F259</f>
        <v>111.77143011599738</v>
      </c>
      <c r="F51" s="11">
        <f t="shared" ref="F51:F67" si="10">ROUND(D51*E51,2)</f>
        <v>447.09</v>
      </c>
      <c r="G51" s="3"/>
      <c r="H51" s="3"/>
      <c r="I51" s="3"/>
    </row>
    <row r="52" spans="1:9" ht="18" customHeight="1">
      <c r="A52" s="100" t="s">
        <v>346</v>
      </c>
      <c r="B52" s="92" t="s">
        <v>65</v>
      </c>
      <c r="C52" s="94" t="s">
        <v>27</v>
      </c>
      <c r="D52" s="93">
        <v>8</v>
      </c>
      <c r="E52" s="10">
        <f>CPU!F266</f>
        <v>3.3800303653108825</v>
      </c>
      <c r="F52" s="11">
        <f t="shared" si="10"/>
        <v>27.04</v>
      </c>
      <c r="G52" s="3"/>
      <c r="H52" s="3"/>
      <c r="I52" s="3"/>
    </row>
    <row r="53" spans="1:9" ht="27.75" customHeight="1">
      <c r="A53" s="100" t="s">
        <v>350</v>
      </c>
      <c r="B53" s="92" t="s">
        <v>277</v>
      </c>
      <c r="C53" s="94" t="s">
        <v>27</v>
      </c>
      <c r="D53" s="93">
        <v>1</v>
      </c>
      <c r="E53" s="10">
        <f>CPU!F273</f>
        <v>68.643438769754951</v>
      </c>
      <c r="F53" s="11">
        <f t="shared" si="10"/>
        <v>68.64</v>
      </c>
      <c r="G53" s="3"/>
      <c r="H53" s="3"/>
      <c r="I53" s="3"/>
    </row>
    <row r="54" spans="1:9" ht="18" customHeight="1">
      <c r="A54" s="100" t="s">
        <v>433</v>
      </c>
      <c r="B54" s="92" t="s">
        <v>68</v>
      </c>
      <c r="C54" s="94" t="s">
        <v>27</v>
      </c>
      <c r="D54" s="93">
        <v>1</v>
      </c>
      <c r="E54" s="10">
        <f>CPU!F280</f>
        <v>23.397996983151803</v>
      </c>
      <c r="F54" s="11">
        <f t="shared" si="10"/>
        <v>23.4</v>
      </c>
      <c r="G54" s="3"/>
      <c r="H54" s="3"/>
      <c r="I54" s="3"/>
    </row>
    <row r="55" spans="1:9" ht="18" customHeight="1">
      <c r="A55" s="100" t="s">
        <v>434</v>
      </c>
      <c r="B55" s="92" t="s">
        <v>447</v>
      </c>
      <c r="C55" s="94" t="s">
        <v>27</v>
      </c>
      <c r="D55" s="93">
        <v>2</v>
      </c>
      <c r="E55" s="10">
        <f>CPU!F287</f>
        <v>44.645122662171687</v>
      </c>
      <c r="F55" s="11">
        <f t="shared" si="10"/>
        <v>89.29</v>
      </c>
      <c r="G55" s="3"/>
      <c r="H55" s="3"/>
      <c r="I55" s="3"/>
    </row>
    <row r="56" spans="1:9" ht="18" customHeight="1">
      <c r="A56" s="100" t="s">
        <v>435</v>
      </c>
      <c r="B56" s="92" t="s">
        <v>366</v>
      </c>
      <c r="C56" s="94" t="s">
        <v>27</v>
      </c>
      <c r="D56" s="93">
        <v>3</v>
      </c>
      <c r="E56" s="10">
        <f>CPU!F294</f>
        <v>17.328969150054746</v>
      </c>
      <c r="F56" s="11">
        <f t="shared" si="10"/>
        <v>51.99</v>
      </c>
      <c r="G56" s="3"/>
      <c r="H56" s="3"/>
      <c r="I56" s="3"/>
    </row>
    <row r="57" spans="1:9" ht="18" customHeight="1">
      <c r="A57" s="100" t="s">
        <v>436</v>
      </c>
      <c r="B57" s="92" t="s">
        <v>448</v>
      </c>
      <c r="C57" s="94" t="s">
        <v>27</v>
      </c>
      <c r="D57" s="93">
        <v>2</v>
      </c>
      <c r="E57" s="10">
        <f>CPU!F301</f>
        <v>34.505282850929042</v>
      </c>
      <c r="F57" s="11">
        <f t="shared" si="10"/>
        <v>69.010000000000005</v>
      </c>
      <c r="G57" s="3"/>
      <c r="H57" s="3"/>
      <c r="I57" s="3"/>
    </row>
    <row r="58" spans="1:9" ht="18" customHeight="1">
      <c r="A58" s="100" t="s">
        <v>437</v>
      </c>
      <c r="B58" s="92" t="s">
        <v>279</v>
      </c>
      <c r="C58" s="94" t="s">
        <v>27</v>
      </c>
      <c r="D58" s="93">
        <v>1</v>
      </c>
      <c r="E58" s="10">
        <f>CPU!F308</f>
        <v>29.474437714604118</v>
      </c>
      <c r="F58" s="11">
        <f t="shared" si="10"/>
        <v>29.47</v>
      </c>
      <c r="G58" s="3"/>
      <c r="H58" s="3"/>
      <c r="I58" s="3"/>
    </row>
    <row r="59" spans="1:9" ht="18" customHeight="1">
      <c r="A59" s="100" t="s">
        <v>438</v>
      </c>
      <c r="B59" s="92" t="s">
        <v>125</v>
      </c>
      <c r="C59" s="94" t="s">
        <v>27</v>
      </c>
      <c r="D59" s="93">
        <v>2</v>
      </c>
      <c r="E59" s="10">
        <f>CPU!F315</f>
        <v>25.818245474973359</v>
      </c>
      <c r="F59" s="11">
        <f t="shared" si="10"/>
        <v>51.64</v>
      </c>
      <c r="G59" s="3"/>
      <c r="H59" s="3"/>
      <c r="I59" s="3"/>
    </row>
    <row r="60" spans="1:9" ht="18" customHeight="1">
      <c r="A60" s="100" t="s">
        <v>439</v>
      </c>
      <c r="B60" s="92" t="s">
        <v>70</v>
      </c>
      <c r="C60" s="94" t="s">
        <v>6</v>
      </c>
      <c r="D60" s="93">
        <v>144</v>
      </c>
      <c r="E60" s="10">
        <f>CPU!F323</f>
        <v>8.8837932882327184</v>
      </c>
      <c r="F60" s="11">
        <f t="shared" si="10"/>
        <v>1279.27</v>
      </c>
      <c r="G60" s="3"/>
      <c r="H60" s="3"/>
      <c r="I60" s="3"/>
    </row>
    <row r="61" spans="1:9" ht="18" customHeight="1">
      <c r="A61" s="100" t="s">
        <v>440</v>
      </c>
      <c r="B61" s="92" t="s">
        <v>71</v>
      </c>
      <c r="C61" s="94" t="s">
        <v>6</v>
      </c>
      <c r="D61" s="93">
        <v>28</v>
      </c>
      <c r="E61" s="10">
        <f>CPU!F331</f>
        <v>10.984407654362844</v>
      </c>
      <c r="F61" s="11">
        <f t="shared" si="10"/>
        <v>307.56</v>
      </c>
      <c r="G61" s="3"/>
      <c r="H61" s="3"/>
      <c r="I61" s="3"/>
    </row>
    <row r="62" spans="1:9" ht="18" customHeight="1">
      <c r="A62" s="100" t="s">
        <v>441</v>
      </c>
      <c r="B62" s="92" t="s">
        <v>72</v>
      </c>
      <c r="C62" s="94" t="s">
        <v>6</v>
      </c>
      <c r="D62" s="93">
        <v>20</v>
      </c>
      <c r="E62" s="10">
        <f>CPU!F339</f>
        <v>13.798921824808502</v>
      </c>
      <c r="F62" s="11">
        <f t="shared" si="10"/>
        <v>275.98</v>
      </c>
      <c r="G62" s="3"/>
      <c r="H62" s="3"/>
      <c r="I62" s="3"/>
    </row>
    <row r="63" spans="1:9" ht="18" customHeight="1">
      <c r="A63" s="100" t="s">
        <v>442</v>
      </c>
      <c r="B63" s="92" t="s">
        <v>73</v>
      </c>
      <c r="C63" s="94" t="s">
        <v>6</v>
      </c>
      <c r="D63" s="93">
        <v>8</v>
      </c>
      <c r="E63" s="10">
        <f>CPU!F344</f>
        <v>2.8143885281006535</v>
      </c>
      <c r="F63" s="11">
        <f t="shared" si="10"/>
        <v>22.52</v>
      </c>
      <c r="G63" s="3"/>
      <c r="H63" s="3"/>
      <c r="I63" s="3"/>
    </row>
    <row r="64" spans="1:9" ht="18" customHeight="1">
      <c r="A64" s="100" t="s">
        <v>443</v>
      </c>
      <c r="B64" s="92" t="s">
        <v>74</v>
      </c>
      <c r="C64" s="94" t="s">
        <v>6</v>
      </c>
      <c r="D64" s="93">
        <v>7</v>
      </c>
      <c r="E64" s="10">
        <f>CPU!F349</f>
        <v>2.6007965415930143</v>
      </c>
      <c r="F64" s="11">
        <f t="shared" si="10"/>
        <v>18.21</v>
      </c>
      <c r="G64" s="3"/>
      <c r="H64" s="3"/>
      <c r="I64" s="3"/>
    </row>
    <row r="65" spans="1:9" ht="27.2" customHeight="1">
      <c r="A65" s="100" t="s">
        <v>444</v>
      </c>
      <c r="B65" s="92" t="s">
        <v>449</v>
      </c>
      <c r="C65" s="94" t="s">
        <v>27</v>
      </c>
      <c r="D65" s="93">
        <v>12</v>
      </c>
      <c r="E65" s="10">
        <f>CPU!F356</f>
        <v>21.636868233223815</v>
      </c>
      <c r="F65" s="11">
        <f t="shared" si="10"/>
        <v>259.64</v>
      </c>
      <c r="G65" s="3"/>
      <c r="H65" s="3"/>
      <c r="I65" s="3"/>
    </row>
    <row r="66" spans="1:9" ht="27.2" customHeight="1">
      <c r="A66" s="100" t="s">
        <v>445</v>
      </c>
      <c r="B66" s="92" t="s">
        <v>450</v>
      </c>
      <c r="C66" s="94" t="s">
        <v>27</v>
      </c>
      <c r="D66" s="93">
        <v>5</v>
      </c>
      <c r="E66" s="10">
        <f>CPU!F361</f>
        <v>5.6915982287035529</v>
      </c>
      <c r="F66" s="11">
        <f t="shared" si="10"/>
        <v>28.46</v>
      </c>
      <c r="G66" s="3"/>
      <c r="H66" s="3"/>
      <c r="I66" s="3"/>
    </row>
    <row r="67" spans="1:9" ht="18" customHeight="1">
      <c r="A67" s="100" t="s">
        <v>446</v>
      </c>
      <c r="B67" s="92" t="s">
        <v>451</v>
      </c>
      <c r="C67" s="94" t="s">
        <v>27</v>
      </c>
      <c r="D67" s="93">
        <v>12</v>
      </c>
      <c r="E67" s="10">
        <f>CPU!F368</f>
        <v>5.365305058726884</v>
      </c>
      <c r="F67" s="11">
        <f t="shared" si="10"/>
        <v>64.38</v>
      </c>
      <c r="G67" s="3"/>
      <c r="H67" s="3"/>
      <c r="I67" s="3"/>
    </row>
    <row r="68" spans="1:9" ht="19.149999999999999" customHeight="1">
      <c r="A68" s="97">
        <v>12</v>
      </c>
      <c r="B68" s="146" t="s">
        <v>476</v>
      </c>
      <c r="C68" s="147"/>
      <c r="D68" s="136"/>
      <c r="E68" s="136"/>
      <c r="F68" s="96">
        <f>SUM(F69:F83)</f>
        <v>7964.4799999999987</v>
      </c>
      <c r="G68" s="2"/>
      <c r="H68" s="2"/>
      <c r="I68" s="2"/>
    </row>
    <row r="69" spans="1:9" ht="18" customHeight="1">
      <c r="A69" s="98" t="s">
        <v>405</v>
      </c>
      <c r="B69" s="92" t="s">
        <v>79</v>
      </c>
      <c r="C69" s="94" t="s">
        <v>63</v>
      </c>
      <c r="D69" s="93">
        <v>2</v>
      </c>
      <c r="E69" s="10">
        <f>CPU!F374</f>
        <v>169.49277983451174</v>
      </c>
      <c r="F69" s="11">
        <f t="shared" ref="F69:F83" si="11">ROUND(D69*E69,2)</f>
        <v>338.99</v>
      </c>
      <c r="G69" s="3"/>
      <c r="H69" s="3"/>
      <c r="I69" s="3"/>
    </row>
    <row r="70" spans="1:9" ht="18" customHeight="1">
      <c r="A70" s="98" t="s">
        <v>354</v>
      </c>
      <c r="B70" s="92" t="s">
        <v>83</v>
      </c>
      <c r="C70" s="94" t="s">
        <v>63</v>
      </c>
      <c r="D70" s="93">
        <v>2</v>
      </c>
      <c r="E70" s="10">
        <f>CPU!F379</f>
        <v>181.28180106628332</v>
      </c>
      <c r="F70" s="11">
        <f t="shared" si="11"/>
        <v>362.56</v>
      </c>
      <c r="G70" s="3"/>
      <c r="H70" s="3"/>
      <c r="I70" s="3"/>
    </row>
    <row r="71" spans="1:9" ht="18" customHeight="1">
      <c r="A71" s="98" t="s">
        <v>452</v>
      </c>
      <c r="B71" s="92" t="s">
        <v>300</v>
      </c>
      <c r="C71" s="94" t="s">
        <v>6</v>
      </c>
      <c r="D71" s="93">
        <v>18</v>
      </c>
      <c r="E71" s="10">
        <f>CPU!F388</f>
        <v>45.27773186926931</v>
      </c>
      <c r="F71" s="11">
        <f t="shared" si="11"/>
        <v>815</v>
      </c>
      <c r="G71" s="4"/>
      <c r="H71" s="4"/>
      <c r="I71" s="4"/>
    </row>
    <row r="72" spans="1:9" ht="22.15" customHeight="1">
      <c r="A72" s="98" t="s">
        <v>453</v>
      </c>
      <c r="B72" s="92" t="s">
        <v>304</v>
      </c>
      <c r="C72" s="94" t="s">
        <v>27</v>
      </c>
      <c r="D72" s="93">
        <v>2</v>
      </c>
      <c r="E72" s="10">
        <f>CPU!F397</f>
        <v>28.414832998008723</v>
      </c>
      <c r="F72" s="11">
        <f t="shared" si="11"/>
        <v>56.83</v>
      </c>
      <c r="G72" s="4"/>
      <c r="H72" s="4"/>
      <c r="I72" s="4"/>
    </row>
    <row r="73" spans="1:9" ht="25.5" customHeight="1">
      <c r="A73" s="98" t="s">
        <v>454</v>
      </c>
      <c r="B73" s="92" t="s">
        <v>114</v>
      </c>
      <c r="C73" s="94" t="s">
        <v>63</v>
      </c>
      <c r="D73" s="93">
        <v>2</v>
      </c>
      <c r="E73" s="10">
        <f>CPU!F411</f>
        <v>453.20450266570833</v>
      </c>
      <c r="F73" s="11">
        <f t="shared" si="11"/>
        <v>906.41</v>
      </c>
      <c r="G73" s="4"/>
      <c r="H73" s="4"/>
      <c r="I73" s="4"/>
    </row>
    <row r="74" spans="1:9" ht="27" customHeight="1">
      <c r="A74" s="98" t="s">
        <v>455</v>
      </c>
      <c r="B74" s="92" t="s">
        <v>84</v>
      </c>
      <c r="C74" s="94" t="s">
        <v>27</v>
      </c>
      <c r="D74" s="93">
        <v>1</v>
      </c>
      <c r="E74" s="10">
        <f>CPU!F422</f>
        <v>853.80883759528535</v>
      </c>
      <c r="F74" s="11">
        <f t="shared" si="11"/>
        <v>853.81</v>
      </c>
      <c r="G74" s="1"/>
      <c r="H74" s="1"/>
      <c r="I74" s="1"/>
    </row>
    <row r="75" spans="1:9" ht="23.25" customHeight="1">
      <c r="A75" s="98" t="s">
        <v>456</v>
      </c>
      <c r="B75" s="92" t="s">
        <v>278</v>
      </c>
      <c r="C75" s="94" t="s">
        <v>27</v>
      </c>
      <c r="D75" s="93">
        <v>1</v>
      </c>
      <c r="E75" s="10">
        <f>CPU!F433</f>
        <v>650.13480651761131</v>
      </c>
      <c r="F75" s="11">
        <f t="shared" si="11"/>
        <v>650.13</v>
      </c>
      <c r="G75" s="3"/>
      <c r="H75" s="3"/>
      <c r="I75" s="3"/>
    </row>
    <row r="76" spans="1:9" ht="20.25" customHeight="1">
      <c r="A76" s="98" t="s">
        <v>457</v>
      </c>
      <c r="B76" s="92" t="s">
        <v>286</v>
      </c>
      <c r="C76" s="94" t="s">
        <v>27</v>
      </c>
      <c r="D76" s="93">
        <v>1</v>
      </c>
      <c r="E76" s="10">
        <f>CPU!F447</f>
        <v>2277.0026114504708</v>
      </c>
      <c r="F76" s="11">
        <f t="shared" si="11"/>
        <v>2277</v>
      </c>
      <c r="G76" s="3"/>
      <c r="H76" s="3"/>
      <c r="I76" s="3"/>
    </row>
    <row r="77" spans="1:9" ht="20.25" customHeight="1">
      <c r="A77" s="98" t="s">
        <v>458</v>
      </c>
      <c r="B77" s="92" t="s">
        <v>335</v>
      </c>
      <c r="C77" s="94" t="s">
        <v>6</v>
      </c>
      <c r="D77" s="93">
        <v>3.2</v>
      </c>
      <c r="E77" s="10">
        <f>CPU!F455</f>
        <v>353.0010135112127</v>
      </c>
      <c r="F77" s="11">
        <f t="shared" si="11"/>
        <v>1129.5999999999999</v>
      </c>
      <c r="G77" s="3"/>
      <c r="H77" s="3"/>
      <c r="I77" s="3"/>
    </row>
    <row r="78" spans="1:9" ht="18" customHeight="1">
      <c r="A78" s="98" t="s">
        <v>459</v>
      </c>
      <c r="B78" s="92" t="s">
        <v>464</v>
      </c>
      <c r="C78" s="94" t="s">
        <v>27</v>
      </c>
      <c r="D78" s="93">
        <v>2</v>
      </c>
      <c r="E78" s="10">
        <f>CPU!F463</f>
        <v>54.613711957173194</v>
      </c>
      <c r="F78" s="11">
        <f t="shared" si="11"/>
        <v>109.23</v>
      </c>
      <c r="G78" s="3"/>
      <c r="H78" s="3"/>
      <c r="I78" s="3"/>
    </row>
    <row r="79" spans="1:9" ht="18" customHeight="1">
      <c r="A79" s="98" t="s">
        <v>460</v>
      </c>
      <c r="B79" s="92" t="s">
        <v>85</v>
      </c>
      <c r="C79" s="94" t="s">
        <v>27</v>
      </c>
      <c r="D79" s="93">
        <v>2</v>
      </c>
      <c r="E79" s="10">
        <f>CPU!F471</f>
        <v>12.652184141952491</v>
      </c>
      <c r="F79" s="11">
        <f t="shared" si="11"/>
        <v>25.3</v>
      </c>
      <c r="G79" s="3"/>
      <c r="H79" s="3"/>
      <c r="I79" s="3"/>
    </row>
    <row r="80" spans="1:9" ht="18" customHeight="1">
      <c r="A80" s="98" t="s">
        <v>461</v>
      </c>
      <c r="B80" s="92" t="s">
        <v>86</v>
      </c>
      <c r="C80" s="94" t="s">
        <v>27</v>
      </c>
      <c r="D80" s="93">
        <v>2</v>
      </c>
      <c r="E80" s="10">
        <f>CPU!F479</f>
        <v>23.015164757923106</v>
      </c>
      <c r="F80" s="11">
        <f t="shared" si="11"/>
        <v>46.03</v>
      </c>
      <c r="G80" s="3"/>
      <c r="H80" s="3"/>
      <c r="I80" s="3"/>
    </row>
    <row r="81" spans="1:9" ht="18" customHeight="1">
      <c r="A81" s="98" t="s">
        <v>462</v>
      </c>
      <c r="B81" s="92" t="s">
        <v>285</v>
      </c>
      <c r="C81" s="94" t="s">
        <v>27</v>
      </c>
      <c r="D81" s="93">
        <v>1</v>
      </c>
      <c r="E81" s="10">
        <f>CPU!F486</f>
        <v>91.73901462848093</v>
      </c>
      <c r="F81" s="11">
        <f t="shared" si="11"/>
        <v>91.74</v>
      </c>
      <c r="G81" s="3"/>
      <c r="H81" s="3"/>
      <c r="I81" s="3"/>
    </row>
    <row r="82" spans="1:9" ht="22.5" customHeight="1">
      <c r="A82" s="98" t="s">
        <v>463</v>
      </c>
      <c r="B82" s="92" t="s">
        <v>465</v>
      </c>
      <c r="C82" s="94" t="s">
        <v>27</v>
      </c>
      <c r="D82" s="93">
        <v>1</v>
      </c>
      <c r="E82" s="10">
        <f>CPU!F497</f>
        <v>219.85630023757642</v>
      </c>
      <c r="F82" s="11">
        <f t="shared" si="11"/>
        <v>219.86</v>
      </c>
      <c r="G82" s="3"/>
      <c r="H82" s="3"/>
      <c r="I82" s="3"/>
    </row>
    <row r="83" spans="1:9" ht="16.5" customHeight="1">
      <c r="A83" s="98" t="s">
        <v>466</v>
      </c>
      <c r="B83" s="92" t="s">
        <v>87</v>
      </c>
      <c r="C83" s="94" t="s">
        <v>27</v>
      </c>
      <c r="D83" s="93">
        <v>1</v>
      </c>
      <c r="E83" s="10">
        <f>CPU!F504</f>
        <v>81.991681503032339</v>
      </c>
      <c r="F83" s="11">
        <f t="shared" si="11"/>
        <v>81.99</v>
      </c>
      <c r="G83" s="3"/>
      <c r="H83" s="3"/>
      <c r="I83" s="3"/>
    </row>
    <row r="84" spans="1:9" ht="19.149999999999999" customHeight="1">
      <c r="A84" s="97">
        <v>13</v>
      </c>
      <c r="B84" s="135" t="s">
        <v>88</v>
      </c>
      <c r="C84" s="136"/>
      <c r="D84" s="136"/>
      <c r="E84" s="136"/>
      <c r="F84" s="96">
        <f>SUM(F85)</f>
        <v>869.85</v>
      </c>
      <c r="G84" s="2"/>
      <c r="H84" s="2"/>
      <c r="I84" s="2"/>
    </row>
    <row r="85" spans="1:9" ht="18" customHeight="1">
      <c r="A85" s="98" t="s">
        <v>467</v>
      </c>
      <c r="B85" s="88" t="s">
        <v>90</v>
      </c>
      <c r="C85" s="12" t="s">
        <v>91</v>
      </c>
      <c r="D85" s="9">
        <v>108.04</v>
      </c>
      <c r="E85" s="10">
        <f>CPU!F510</f>
        <v>8.0511614678879404</v>
      </c>
      <c r="F85" s="11">
        <f>ROUND(D85*E85,2)</f>
        <v>869.85</v>
      </c>
      <c r="G85" s="3"/>
      <c r="H85" s="3"/>
      <c r="I85" s="3"/>
    </row>
    <row r="86" spans="1:9" ht="20.25" customHeight="1" thickBot="1">
      <c r="A86" s="143" t="s">
        <v>92</v>
      </c>
      <c r="B86" s="144"/>
      <c r="C86" s="144"/>
      <c r="D86" s="144"/>
      <c r="E86" s="145"/>
      <c r="F86" s="90">
        <f>ROUND(F84+F68+F50+F47+F44+F34+F31+F27+F22+F14+F11+F19+F39,2)</f>
        <v>90565.32</v>
      </c>
      <c r="G86" s="2"/>
      <c r="H86" s="2"/>
      <c r="I86" s="2"/>
    </row>
    <row r="87" spans="1:9" ht="26.45" customHeight="1">
      <c r="A87" s="131"/>
      <c r="B87" s="131"/>
      <c r="C87" s="74"/>
      <c r="D87" s="74"/>
      <c r="E87" s="74"/>
      <c r="F87" s="75"/>
      <c r="G87" s="2"/>
      <c r="H87" s="2"/>
      <c r="I87" s="2"/>
    </row>
    <row r="88" spans="1:9" ht="21.75" customHeight="1">
      <c r="A88" s="132"/>
      <c r="B88" s="132"/>
      <c r="C88" s="74"/>
      <c r="D88" s="148" t="s">
        <v>647</v>
      </c>
      <c r="E88" s="148"/>
      <c r="F88" s="148"/>
      <c r="G88" s="2"/>
      <c r="H88" s="2"/>
      <c r="I88" s="2"/>
    </row>
    <row r="89" spans="1:9" ht="15" customHeight="1">
      <c r="A89" s="1"/>
      <c r="B89" s="5"/>
      <c r="C89" s="1"/>
      <c r="D89" s="5"/>
      <c r="E89" s="5"/>
      <c r="F89" s="5"/>
      <c r="G89" s="5"/>
      <c r="H89" s="5"/>
      <c r="I89" s="5"/>
    </row>
    <row r="90" spans="1:9" ht="47.1" customHeight="1">
      <c r="A90" s="1"/>
      <c r="B90" s="5"/>
      <c r="C90" s="1"/>
      <c r="D90" s="5"/>
      <c r="E90" s="5"/>
      <c r="F90" s="5"/>
      <c r="G90" s="5"/>
      <c r="H90" s="5"/>
      <c r="I90" s="5"/>
    </row>
  </sheetData>
  <mergeCells count="31">
    <mergeCell ref="A8:F8"/>
    <mergeCell ref="A6:F6"/>
    <mergeCell ref="A7:E7"/>
    <mergeCell ref="A1:F1"/>
    <mergeCell ref="A2:F2"/>
    <mergeCell ref="A3:F3"/>
    <mergeCell ref="A4:F4"/>
    <mergeCell ref="A5:F5"/>
    <mergeCell ref="B39:E39"/>
    <mergeCell ref="B34:E34"/>
    <mergeCell ref="B31:E31"/>
    <mergeCell ref="B27:E27"/>
    <mergeCell ref="B14:E14"/>
    <mergeCell ref="B22:E22"/>
    <mergeCell ref="B19:E19"/>
    <mergeCell ref="A87:B87"/>
    <mergeCell ref="A88:B88"/>
    <mergeCell ref="F9:F10"/>
    <mergeCell ref="B11:E11"/>
    <mergeCell ref="A9:A10"/>
    <mergeCell ref="B9:B10"/>
    <mergeCell ref="C9:C10"/>
    <mergeCell ref="D9:D10"/>
    <mergeCell ref="E9:E10"/>
    <mergeCell ref="A86:E86"/>
    <mergeCell ref="B84:E84"/>
    <mergeCell ref="B68:E68"/>
    <mergeCell ref="D88:F88"/>
    <mergeCell ref="B50:E50"/>
    <mergeCell ref="B47:E47"/>
    <mergeCell ref="B44:E44"/>
  </mergeCells>
  <phoneticPr fontId="31" type="noConversion"/>
  <pageMargins left="1.1417322834645669" right="0.59055118110236227" top="0.98425196850393704" bottom="0.86614173228346458" header="7.874015748031496E-2" footer="0"/>
  <pageSetup paperSize="9" scale="70" orientation="portrait" r:id="rId1"/>
  <headerFooter>
    <oddHeader>&amp;C&amp;G</oddHeader>
    <oddFooter>&amp;C&amp;G</oddFooter>
  </headerFooter>
  <rowBreaks count="1" manualBreakCount="1">
    <brk id="49" max="5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3"/>
  <sheetViews>
    <sheetView view="pageBreakPreview" zoomScale="85" zoomScaleNormal="100" zoomScaleSheetLayoutView="85" zoomScalePageLayoutView="25" workbookViewId="0">
      <selection activeCell="B13" sqref="B13"/>
    </sheetView>
  </sheetViews>
  <sheetFormatPr defaultColWidth="11.19921875" defaultRowHeight="15"/>
  <cols>
    <col min="1" max="1" width="7.09765625" style="6" customWidth="1"/>
    <col min="2" max="2" width="32.09765625" style="7" customWidth="1"/>
    <col min="3" max="4" width="9.69921875" style="6" customWidth="1"/>
    <col min="5" max="5" width="13.59765625" customWidth="1"/>
    <col min="6" max="6" width="10.59765625" customWidth="1"/>
    <col min="7" max="7" width="11.19921875" style="78"/>
    <col min="8" max="8" width="13" style="86" bestFit="1" customWidth="1"/>
    <col min="9" max="9" width="13" style="78" bestFit="1" customWidth="1"/>
    <col min="10" max="12" width="11.19921875" style="78"/>
  </cols>
  <sheetData>
    <row r="1" spans="1:16" s="128" customFormat="1" ht="20.25" customHeight="1">
      <c r="A1" s="156" t="s">
        <v>614</v>
      </c>
      <c r="B1" s="156"/>
      <c r="C1" s="156"/>
      <c r="D1" s="156"/>
      <c r="E1" s="156"/>
      <c r="F1" s="156"/>
    </row>
    <row r="2" spans="1:16" s="128" customFormat="1" ht="23.25" customHeight="1">
      <c r="A2" s="155" t="s">
        <v>615</v>
      </c>
      <c r="B2" s="155"/>
      <c r="C2" s="155"/>
      <c r="D2" s="155"/>
      <c r="E2" s="155"/>
      <c r="F2" s="155"/>
    </row>
    <row r="3" spans="1:16" s="128" customFormat="1" ht="21" customHeight="1">
      <c r="A3" s="155" t="s">
        <v>616</v>
      </c>
      <c r="B3" s="155"/>
      <c r="C3" s="155"/>
      <c r="D3" s="155"/>
      <c r="E3" s="155"/>
      <c r="F3" s="155"/>
    </row>
    <row r="4" spans="1:16" s="128" customFormat="1" ht="47.25" customHeight="1">
      <c r="A4" s="155" t="s">
        <v>644</v>
      </c>
      <c r="B4" s="155"/>
      <c r="C4" s="155"/>
      <c r="D4" s="155"/>
      <c r="E4" s="155"/>
      <c r="F4" s="155"/>
      <c r="G4" s="129"/>
      <c r="H4" s="129"/>
      <c r="I4" s="129"/>
      <c r="J4" s="129"/>
    </row>
    <row r="5" spans="1:16" s="128" customFormat="1" ht="19.899999999999999" customHeight="1">
      <c r="A5" s="158" t="s">
        <v>648</v>
      </c>
      <c r="B5" s="155"/>
      <c r="C5" s="155"/>
      <c r="D5" s="155"/>
      <c r="E5" s="155"/>
      <c r="F5" s="155"/>
    </row>
    <row r="6" spans="1:16" s="128" customFormat="1" ht="18" customHeight="1">
      <c r="A6" s="155" t="s">
        <v>645</v>
      </c>
      <c r="B6" s="155"/>
      <c r="C6" s="155"/>
      <c r="D6" s="155"/>
      <c r="E6" s="155"/>
      <c r="F6" s="155"/>
    </row>
    <row r="7" spans="1:16" s="128" customFormat="1" ht="20.25" customHeight="1" thickBot="1">
      <c r="A7" s="155" t="s">
        <v>646</v>
      </c>
      <c r="B7" s="155"/>
      <c r="C7" s="155"/>
      <c r="D7" s="155"/>
      <c r="E7" s="155"/>
      <c r="F7" s="95"/>
    </row>
    <row r="8" spans="1:16" ht="33.75" customHeight="1" thickBot="1">
      <c r="A8" s="152" t="s">
        <v>618</v>
      </c>
      <c r="B8" s="153"/>
      <c r="C8" s="153"/>
      <c r="D8" s="153"/>
      <c r="E8" s="153"/>
      <c r="F8" s="154"/>
      <c r="G8" s="130">
        <v>2.4799999999999999E-2</v>
      </c>
    </row>
    <row r="9" spans="1:16" ht="34.5" customHeight="1">
      <c r="A9" s="117" t="s">
        <v>93</v>
      </c>
      <c r="B9" s="117" t="s">
        <v>193</v>
      </c>
      <c r="C9" s="117" t="s">
        <v>192</v>
      </c>
      <c r="D9" s="117" t="s">
        <v>191</v>
      </c>
      <c r="E9" s="117" t="s">
        <v>190</v>
      </c>
      <c r="F9" s="118" t="s">
        <v>189</v>
      </c>
      <c r="G9" s="79"/>
      <c r="K9" s="81"/>
      <c r="L9" s="82"/>
      <c r="M9" s="80"/>
      <c r="P9">
        <f>O9*20</f>
        <v>0</v>
      </c>
    </row>
    <row r="10" spans="1:16" ht="19.149999999999999" customHeight="1">
      <c r="A10" s="101">
        <v>1</v>
      </c>
      <c r="B10" s="102" t="s">
        <v>0</v>
      </c>
      <c r="C10" s="103"/>
      <c r="D10" s="103"/>
      <c r="E10" s="103"/>
      <c r="F10" s="103"/>
      <c r="K10" s="81"/>
      <c r="P10">
        <f t="shared" ref="P10:P13" si="0">O10*20</f>
        <v>0</v>
      </c>
    </row>
    <row r="11" spans="1:16" ht="27" customHeight="1">
      <c r="A11" s="18" t="s">
        <v>1</v>
      </c>
      <c r="B11" s="19" t="s">
        <v>412</v>
      </c>
      <c r="C11" s="18" t="s">
        <v>2</v>
      </c>
      <c r="D11" s="1"/>
      <c r="E11" s="1"/>
      <c r="F11" s="1"/>
      <c r="K11" s="81"/>
      <c r="P11">
        <f t="shared" si="0"/>
        <v>0</v>
      </c>
    </row>
    <row r="12" spans="1:16" ht="16.899999999999999" customHeight="1">
      <c r="A12" s="16" t="s">
        <v>188</v>
      </c>
      <c r="B12" s="17" t="s">
        <v>414</v>
      </c>
      <c r="C12" s="16" t="s">
        <v>149</v>
      </c>
      <c r="D12" s="15">
        <v>0.1</v>
      </c>
      <c r="E12" s="14">
        <f>G12-H12</f>
        <v>12.38504</v>
      </c>
      <c r="F12" s="14">
        <f>D12*E12</f>
        <v>1.238504</v>
      </c>
      <c r="G12" s="84">
        <v>12.7</v>
      </c>
      <c r="H12" s="86">
        <f t="shared" ref="H12:H20" si="1">G12*$G$8</f>
        <v>0.31495999999999996</v>
      </c>
      <c r="P12">
        <f t="shared" si="0"/>
        <v>0</v>
      </c>
    </row>
    <row r="13" spans="1:16" ht="16.899999999999999" customHeight="1">
      <c r="A13" s="16" t="s">
        <v>187</v>
      </c>
      <c r="B13" s="17" t="s">
        <v>363</v>
      </c>
      <c r="C13" s="16" t="s">
        <v>152</v>
      </c>
      <c r="D13" s="15">
        <v>0.17</v>
      </c>
      <c r="E13" s="14">
        <f t="shared" ref="E13:E20" si="2">G13-H13</f>
        <v>238.92400000000001</v>
      </c>
      <c r="F13" s="14">
        <f t="shared" ref="F13:F20" si="3">D13*E13</f>
        <v>40.617080000000001</v>
      </c>
      <c r="G13" s="84">
        <v>245</v>
      </c>
      <c r="H13" s="86">
        <f t="shared" si="1"/>
        <v>6.0759999999999996</v>
      </c>
      <c r="J13" s="81"/>
      <c r="K13" s="81"/>
      <c r="L13" s="81"/>
      <c r="P13">
        <f t="shared" si="0"/>
        <v>0</v>
      </c>
    </row>
    <row r="14" spans="1:16" ht="16.899999999999999" customHeight="1">
      <c r="A14" s="16" t="s">
        <v>186</v>
      </c>
      <c r="B14" s="17" t="s">
        <v>321</v>
      </c>
      <c r="C14" s="16" t="s">
        <v>182</v>
      </c>
      <c r="D14" s="15">
        <v>0.5</v>
      </c>
      <c r="E14" s="14">
        <f t="shared" si="2"/>
        <v>87.670480000000012</v>
      </c>
      <c r="F14" s="14">
        <f t="shared" si="3"/>
        <v>43.835240000000006</v>
      </c>
      <c r="G14" s="84">
        <v>89.9</v>
      </c>
      <c r="H14" s="86">
        <f t="shared" si="1"/>
        <v>2.2295199999999999</v>
      </c>
      <c r="J14" s="81"/>
      <c r="K14" s="81"/>
      <c r="L14" s="81"/>
    </row>
    <row r="15" spans="1:16" ht="16.899999999999999" customHeight="1">
      <c r="A15" s="16" t="s">
        <v>372</v>
      </c>
      <c r="B15" s="17" t="s">
        <v>135</v>
      </c>
      <c r="C15" s="16" t="s">
        <v>133</v>
      </c>
      <c r="D15" s="15">
        <v>6.6000000000000003E-2</v>
      </c>
      <c r="E15" s="14">
        <f t="shared" si="2"/>
        <v>104.78524</v>
      </c>
      <c r="F15" s="14">
        <f t="shared" si="3"/>
        <v>6.9158258400000001</v>
      </c>
      <c r="G15" s="84">
        <v>107.45</v>
      </c>
      <c r="H15" s="86">
        <f t="shared" si="1"/>
        <v>2.6647599999999998</v>
      </c>
      <c r="J15" s="81"/>
      <c r="K15" s="81"/>
      <c r="L15" s="81"/>
    </row>
    <row r="16" spans="1:16" ht="16.899999999999999" customHeight="1">
      <c r="A16" s="16" t="s">
        <v>373</v>
      </c>
      <c r="B16" s="17" t="s">
        <v>185</v>
      </c>
      <c r="C16" s="16" t="s">
        <v>152</v>
      </c>
      <c r="D16" s="15">
        <v>0.16</v>
      </c>
      <c r="E16" s="14">
        <f t="shared" si="2"/>
        <v>146.28</v>
      </c>
      <c r="F16" s="14">
        <f t="shared" si="3"/>
        <v>23.404800000000002</v>
      </c>
      <c r="G16" s="84">
        <v>150</v>
      </c>
      <c r="H16" s="86">
        <f t="shared" si="1"/>
        <v>3.7199999999999998</v>
      </c>
      <c r="J16" s="81"/>
      <c r="K16" s="81"/>
      <c r="L16" s="81"/>
    </row>
    <row r="17" spans="1:16" ht="16.899999999999999" customHeight="1">
      <c r="A17" s="16" t="s">
        <v>416</v>
      </c>
      <c r="B17" s="17" t="s">
        <v>415</v>
      </c>
      <c r="C17" s="16" t="s">
        <v>133</v>
      </c>
      <c r="D17" s="15">
        <v>3.3000000000000002E-2</v>
      </c>
      <c r="E17" s="14">
        <f t="shared" si="2"/>
        <v>134.567848</v>
      </c>
      <c r="F17" s="14">
        <f t="shared" si="3"/>
        <v>4.4407389840000002</v>
      </c>
      <c r="G17" s="84">
        <v>137.99</v>
      </c>
      <c r="H17" s="86">
        <f t="shared" si="1"/>
        <v>3.4221520000000001</v>
      </c>
      <c r="J17" s="81"/>
      <c r="K17" s="81"/>
      <c r="L17" s="81"/>
    </row>
    <row r="18" spans="1:16" ht="16.899999999999999" customHeight="1">
      <c r="A18" s="16" t="s">
        <v>417</v>
      </c>
      <c r="B18" s="17" t="s">
        <v>142</v>
      </c>
      <c r="C18" s="16" t="s">
        <v>97</v>
      </c>
      <c r="D18" s="15">
        <v>3</v>
      </c>
      <c r="E18" s="14">
        <f t="shared" si="2"/>
        <v>18.275247999999998</v>
      </c>
      <c r="F18" s="14">
        <f t="shared" si="3"/>
        <v>54.825743999999993</v>
      </c>
      <c r="G18" s="84">
        <v>18.739999999999998</v>
      </c>
      <c r="H18" s="86">
        <f t="shared" si="1"/>
        <v>0.46475199999999994</v>
      </c>
      <c r="P18">
        <v>4500</v>
      </c>
    </row>
    <row r="19" spans="1:16" ht="16.899999999999999" customHeight="1">
      <c r="A19" s="16" t="s">
        <v>418</v>
      </c>
      <c r="B19" s="17" t="s">
        <v>132</v>
      </c>
      <c r="C19" s="16" t="s">
        <v>97</v>
      </c>
      <c r="D19" s="15">
        <v>8.9580000000000002</v>
      </c>
      <c r="E19" s="14">
        <f t="shared" si="2"/>
        <v>19.416232000000001</v>
      </c>
      <c r="F19" s="14">
        <f t="shared" si="3"/>
        <v>173.930606256</v>
      </c>
      <c r="G19" s="84">
        <v>19.91</v>
      </c>
      <c r="H19" s="86">
        <f t="shared" si="1"/>
        <v>0.49376799999999998</v>
      </c>
      <c r="I19" s="81"/>
      <c r="J19" s="81"/>
      <c r="P19">
        <f>SUM(P9:P18)</f>
        <v>4500</v>
      </c>
    </row>
    <row r="20" spans="1:16" ht="16.899999999999999" customHeight="1">
      <c r="A20" s="16" t="s">
        <v>419</v>
      </c>
      <c r="B20" s="17" t="s">
        <v>98</v>
      </c>
      <c r="C20" s="16" t="s">
        <v>97</v>
      </c>
      <c r="D20" s="15">
        <v>6</v>
      </c>
      <c r="E20" s="14">
        <f t="shared" si="2"/>
        <v>14.706016</v>
      </c>
      <c r="F20" s="14">
        <f t="shared" si="3"/>
        <v>88.236096000000003</v>
      </c>
      <c r="G20" s="84">
        <v>15.08</v>
      </c>
      <c r="H20" s="86">
        <f t="shared" si="1"/>
        <v>0.37398399999999998</v>
      </c>
      <c r="I20" s="81"/>
      <c r="J20" s="81"/>
    </row>
    <row r="21" spans="1:16" ht="21.75" customHeight="1">
      <c r="A21" s="1"/>
      <c r="B21" s="1"/>
      <c r="C21" s="1"/>
      <c r="D21" s="1"/>
      <c r="E21" s="13" t="s">
        <v>96</v>
      </c>
      <c r="F21" s="66">
        <f>SUM(F12:F20)</f>
        <v>437.44463508000001</v>
      </c>
      <c r="G21" s="85"/>
      <c r="H21" s="87"/>
      <c r="I21" s="81"/>
      <c r="J21" s="81"/>
    </row>
    <row r="22" spans="1:16">
      <c r="A22" s="1"/>
      <c r="B22" s="1"/>
      <c r="C22" s="1"/>
      <c r="D22" s="1"/>
      <c r="E22" s="13" t="s">
        <v>420</v>
      </c>
      <c r="F22" s="67">
        <f>BDI!$D$21*F21</f>
        <v>126.14816394672374</v>
      </c>
      <c r="G22" s="85"/>
      <c r="H22" s="87"/>
      <c r="I22" s="81"/>
      <c r="J22" s="81"/>
    </row>
    <row r="23" spans="1:16">
      <c r="A23" s="1"/>
      <c r="B23" s="1"/>
      <c r="C23" s="1"/>
      <c r="D23" s="1"/>
      <c r="E23" s="13" t="s">
        <v>95</v>
      </c>
      <c r="F23" s="66">
        <f>F21+F22</f>
        <v>563.5927990267237</v>
      </c>
      <c r="G23" s="85"/>
      <c r="H23" s="87"/>
      <c r="I23" s="81"/>
      <c r="J23" s="81"/>
      <c r="K23" s="83"/>
    </row>
    <row r="24" spans="1:16" ht="27" customHeight="1">
      <c r="A24" s="18" t="s">
        <v>275</v>
      </c>
      <c r="B24" s="19" t="s">
        <v>413</v>
      </c>
      <c r="C24" s="18" t="s">
        <v>2</v>
      </c>
      <c r="D24" s="1"/>
      <c r="E24" s="1"/>
      <c r="F24" s="1"/>
      <c r="G24" s="1"/>
      <c r="H24" s="87"/>
      <c r="I24" s="81"/>
      <c r="J24" s="81"/>
    </row>
    <row r="25" spans="1:16" ht="16.899999999999999" customHeight="1">
      <c r="A25" s="16" t="s">
        <v>356</v>
      </c>
      <c r="B25" s="91" t="s">
        <v>422</v>
      </c>
      <c r="C25" s="16" t="s">
        <v>149</v>
      </c>
      <c r="D25" s="15">
        <v>3.0000000000000001E-3</v>
      </c>
      <c r="E25" s="14">
        <f t="shared" ref="E25:E31" si="4">G25-H25</f>
        <v>12.121736</v>
      </c>
      <c r="F25" s="65">
        <f>D25*E25</f>
        <v>3.6365208000000003E-2</v>
      </c>
      <c r="G25" s="84">
        <v>12.43</v>
      </c>
      <c r="H25" s="86">
        <f t="shared" ref="H25:H31" si="5">G25*$G$8</f>
        <v>0.30826399999999998</v>
      </c>
      <c r="I25" s="81"/>
      <c r="J25" s="81"/>
    </row>
    <row r="26" spans="1:16" ht="16.899999999999999" customHeight="1">
      <c r="A26" s="16" t="s">
        <v>357</v>
      </c>
      <c r="B26" s="91" t="s">
        <v>423</v>
      </c>
      <c r="C26" s="16" t="s">
        <v>149</v>
      </c>
      <c r="D26" s="15">
        <v>2E-3</v>
      </c>
      <c r="E26" s="14">
        <f t="shared" si="4"/>
        <v>13.1652</v>
      </c>
      <c r="F26" s="65">
        <f t="shared" ref="F26:F31" si="6">D26*E26</f>
        <v>2.63304E-2</v>
      </c>
      <c r="G26" s="84">
        <v>13.5</v>
      </c>
      <c r="H26" s="86">
        <f t="shared" si="5"/>
        <v>0.33479999999999999</v>
      </c>
      <c r="I26" s="81"/>
      <c r="J26" s="81"/>
    </row>
    <row r="27" spans="1:16" ht="16.899999999999999" customHeight="1">
      <c r="A27" s="16" t="s">
        <v>358</v>
      </c>
      <c r="B27" s="91" t="s">
        <v>424</v>
      </c>
      <c r="C27" s="16" t="s">
        <v>152</v>
      </c>
      <c r="D27" s="15">
        <v>0.01</v>
      </c>
      <c r="E27" s="14">
        <f t="shared" si="4"/>
        <v>73.14</v>
      </c>
      <c r="F27" s="14">
        <f t="shared" si="6"/>
        <v>0.73140000000000005</v>
      </c>
      <c r="G27" s="84">
        <v>75</v>
      </c>
      <c r="H27" s="86">
        <f t="shared" si="5"/>
        <v>1.8599999999999999</v>
      </c>
      <c r="I27" s="81"/>
      <c r="J27" s="81"/>
    </row>
    <row r="28" spans="1:16" ht="16.899999999999999" customHeight="1">
      <c r="A28" s="16" t="s">
        <v>359</v>
      </c>
      <c r="B28" s="91" t="s">
        <v>425</v>
      </c>
      <c r="C28" s="16" t="s">
        <v>152</v>
      </c>
      <c r="D28" s="15">
        <v>0.01</v>
      </c>
      <c r="E28" s="14">
        <f t="shared" si="4"/>
        <v>146.28</v>
      </c>
      <c r="F28" s="65">
        <f t="shared" si="6"/>
        <v>1.4628000000000001</v>
      </c>
      <c r="G28" s="84">
        <v>150</v>
      </c>
      <c r="H28" s="86">
        <f t="shared" si="5"/>
        <v>3.7199999999999998</v>
      </c>
      <c r="I28" s="81"/>
      <c r="J28" s="81"/>
    </row>
    <row r="29" spans="1:16" ht="16.899999999999999" customHeight="1">
      <c r="A29" s="16" t="s">
        <v>360</v>
      </c>
      <c r="B29" s="91" t="s">
        <v>426</v>
      </c>
      <c r="C29" s="16" t="s">
        <v>428</v>
      </c>
      <c r="D29" s="15">
        <v>0.01</v>
      </c>
      <c r="E29" s="14">
        <f t="shared" si="4"/>
        <v>8.2404399999999995</v>
      </c>
      <c r="F29" s="65">
        <f t="shared" si="6"/>
        <v>8.2404400000000003E-2</v>
      </c>
      <c r="G29" s="84">
        <v>8.4499999999999993</v>
      </c>
      <c r="H29" s="86">
        <f t="shared" si="5"/>
        <v>0.20955999999999997</v>
      </c>
      <c r="I29" s="81"/>
      <c r="J29" s="81"/>
    </row>
    <row r="30" spans="1:16" ht="16.899999999999999" customHeight="1">
      <c r="A30" s="16" t="s">
        <v>361</v>
      </c>
      <c r="B30" s="91" t="s">
        <v>427</v>
      </c>
      <c r="C30" s="16" t="s">
        <v>97</v>
      </c>
      <c r="D30" s="15">
        <v>7.0000000000000007E-2</v>
      </c>
      <c r="E30" s="14">
        <f t="shared" si="4"/>
        <v>19.543008</v>
      </c>
      <c r="F30" s="65">
        <f t="shared" si="6"/>
        <v>1.3680105600000001</v>
      </c>
      <c r="G30" s="84">
        <v>20.04</v>
      </c>
      <c r="H30" s="86">
        <f t="shared" si="5"/>
        <v>0.49699199999999993</v>
      </c>
      <c r="I30" s="81"/>
      <c r="J30" s="81"/>
    </row>
    <row r="31" spans="1:16" ht="16.899999999999999" customHeight="1">
      <c r="A31" s="16" t="s">
        <v>362</v>
      </c>
      <c r="B31" s="91" t="s">
        <v>98</v>
      </c>
      <c r="C31" s="16" t="s">
        <v>97</v>
      </c>
      <c r="D31" s="15">
        <v>0.05</v>
      </c>
      <c r="E31" s="14">
        <f t="shared" si="4"/>
        <v>15.622703999999999</v>
      </c>
      <c r="F31" s="65">
        <f t="shared" si="6"/>
        <v>0.78113520000000003</v>
      </c>
      <c r="G31" s="84">
        <v>16.02</v>
      </c>
      <c r="H31" s="86">
        <f t="shared" si="5"/>
        <v>0.39729599999999998</v>
      </c>
      <c r="I31" s="81"/>
      <c r="J31" s="81"/>
    </row>
    <row r="32" spans="1:16" ht="21.75" customHeight="1">
      <c r="A32" s="1"/>
      <c r="B32" s="1"/>
      <c r="C32" s="1"/>
      <c r="D32" s="1"/>
      <c r="E32" s="13" t="s">
        <v>96</v>
      </c>
      <c r="F32" s="66">
        <f>SUM(F25:F31)</f>
        <v>4.4884457680000001</v>
      </c>
      <c r="G32" s="85"/>
      <c r="H32" s="87"/>
      <c r="I32" s="81"/>
      <c r="J32" s="81"/>
    </row>
    <row r="33" spans="1:12">
      <c r="A33" s="1"/>
      <c r="B33" s="1"/>
      <c r="C33" s="1"/>
      <c r="D33" s="1"/>
      <c r="E33" s="13" t="s">
        <v>420</v>
      </c>
      <c r="F33" s="67">
        <f>BDI!$D$21*F32</f>
        <v>1.2943562389423151</v>
      </c>
      <c r="G33" s="85"/>
      <c r="H33" s="87"/>
      <c r="I33" s="81"/>
      <c r="J33" s="81"/>
    </row>
    <row r="34" spans="1:12">
      <c r="A34" s="1"/>
      <c r="B34" s="1"/>
      <c r="C34" s="1"/>
      <c r="D34" s="1"/>
      <c r="E34" s="13" t="s">
        <v>95</v>
      </c>
      <c r="F34" s="66">
        <f>F32+F33</f>
        <v>5.7828020069423154</v>
      </c>
      <c r="G34" s="85"/>
      <c r="H34" s="87"/>
      <c r="I34" s="81"/>
      <c r="J34" s="81"/>
    </row>
    <row r="35" spans="1:12" ht="19.149999999999999" customHeight="1">
      <c r="A35" s="101">
        <v>2</v>
      </c>
      <c r="B35" s="102" t="s">
        <v>3</v>
      </c>
      <c r="C35" s="103"/>
      <c r="D35" s="103"/>
      <c r="E35" s="103"/>
      <c r="F35" s="103"/>
      <c r="G35" s="1"/>
      <c r="H35" s="87"/>
      <c r="I35" s="81"/>
      <c r="J35" s="81"/>
      <c r="L35" s="83"/>
    </row>
    <row r="36" spans="1:12" ht="18" customHeight="1">
      <c r="A36" s="18" t="s">
        <v>4</v>
      </c>
      <c r="B36" s="19" t="s">
        <v>8</v>
      </c>
      <c r="C36" s="18" t="s">
        <v>2</v>
      </c>
      <c r="D36" s="1"/>
      <c r="E36" s="1"/>
      <c r="F36" s="1"/>
      <c r="G36" s="1"/>
      <c r="H36" s="87"/>
      <c r="I36" s="81"/>
      <c r="J36" s="81"/>
    </row>
    <row r="37" spans="1:12" ht="16.899999999999999" customHeight="1">
      <c r="A37" s="16" t="s">
        <v>374</v>
      </c>
      <c r="B37" s="17" t="s">
        <v>132</v>
      </c>
      <c r="C37" s="16" t="s">
        <v>97</v>
      </c>
      <c r="D37" s="15">
        <v>0.03</v>
      </c>
      <c r="E37" s="14">
        <f t="shared" ref="E37:E38" si="7">G37-H37</f>
        <v>20.683992</v>
      </c>
      <c r="F37" s="65">
        <f>D37*E37</f>
        <v>0.62051975999999998</v>
      </c>
      <c r="G37" s="84">
        <v>21.21</v>
      </c>
      <c r="H37" s="86">
        <f>G37*$G$8</f>
        <v>0.52600800000000003</v>
      </c>
      <c r="J37" s="81"/>
    </row>
    <row r="38" spans="1:12" ht="16.899999999999999" customHeight="1">
      <c r="A38" s="16" t="s">
        <v>375</v>
      </c>
      <c r="B38" s="17" t="s">
        <v>98</v>
      </c>
      <c r="C38" s="16" t="s">
        <v>97</v>
      </c>
      <c r="D38" s="15">
        <v>0.3</v>
      </c>
      <c r="E38" s="14">
        <f t="shared" si="7"/>
        <v>15.622703999999999</v>
      </c>
      <c r="F38" s="65">
        <f>D38*E38</f>
        <v>4.6868111999999993</v>
      </c>
      <c r="G38" s="84">
        <v>16.02</v>
      </c>
      <c r="H38" s="86">
        <f>G38*$G$8</f>
        <v>0.39729599999999998</v>
      </c>
      <c r="J38" s="81"/>
    </row>
    <row r="39" spans="1:12" ht="16.899999999999999" customHeight="1">
      <c r="A39" s="1"/>
      <c r="B39" s="1"/>
      <c r="C39" s="1"/>
      <c r="D39" s="1"/>
      <c r="E39" s="13" t="s">
        <v>96</v>
      </c>
      <c r="F39" s="66">
        <f>SUM(F37:F38)</f>
        <v>5.3073309599999989</v>
      </c>
      <c r="G39" s="85"/>
      <c r="H39" s="87"/>
      <c r="I39" s="81"/>
      <c r="J39" s="81"/>
    </row>
    <row r="40" spans="1:12">
      <c r="A40" s="1"/>
      <c r="B40" s="1"/>
      <c r="C40" s="1"/>
      <c r="D40" s="1"/>
      <c r="E40" s="13" t="s">
        <v>420</v>
      </c>
      <c r="F40" s="67">
        <f>BDI!$D$21*F39</f>
        <v>1.5305023821795467</v>
      </c>
      <c r="G40" s="85"/>
      <c r="H40" s="87"/>
      <c r="I40" s="81"/>
      <c r="J40" s="81"/>
    </row>
    <row r="41" spans="1:12">
      <c r="A41" s="1"/>
      <c r="B41" s="1"/>
      <c r="C41" s="1"/>
      <c r="D41" s="1"/>
      <c r="E41" s="13" t="s">
        <v>95</v>
      </c>
      <c r="F41" s="66">
        <f>F39+F40</f>
        <v>6.8378333421795459</v>
      </c>
      <c r="G41" s="85"/>
      <c r="H41" s="87"/>
      <c r="I41" s="81"/>
      <c r="J41" s="81"/>
    </row>
    <row r="42" spans="1:12" ht="19.5" customHeight="1">
      <c r="A42" s="18" t="s">
        <v>5</v>
      </c>
      <c r="B42" s="19" t="s">
        <v>297</v>
      </c>
      <c r="C42" s="18" t="s">
        <v>2</v>
      </c>
      <c r="E42" s="1"/>
      <c r="F42" s="1"/>
      <c r="G42" s="1"/>
      <c r="H42" s="87"/>
      <c r="I42" s="81"/>
      <c r="J42" s="81"/>
    </row>
    <row r="43" spans="1:12" ht="16.899999999999999" customHeight="1">
      <c r="A43" s="16" t="s">
        <v>376</v>
      </c>
      <c r="B43" s="17" t="s">
        <v>100</v>
      </c>
      <c r="C43" s="16" t="s">
        <v>97</v>
      </c>
      <c r="D43" s="15">
        <v>0.96</v>
      </c>
      <c r="E43" s="14">
        <f t="shared" ref="E43:E44" si="8">G43-H43</f>
        <v>19.708792000000003</v>
      </c>
      <c r="F43" s="65">
        <f t="shared" ref="F43:F44" si="9">D43*E43</f>
        <v>18.920440320000001</v>
      </c>
      <c r="G43" s="84">
        <v>20.21</v>
      </c>
      <c r="H43" s="86">
        <f>G43*$G$8</f>
        <v>0.50120799999999999</v>
      </c>
      <c r="I43" s="81"/>
      <c r="J43" s="81"/>
    </row>
    <row r="44" spans="1:12" ht="16.899999999999999" customHeight="1">
      <c r="A44" s="16" t="s">
        <v>377</v>
      </c>
      <c r="B44" s="17" t="s">
        <v>98</v>
      </c>
      <c r="C44" s="16" t="s">
        <v>97</v>
      </c>
      <c r="D44" s="15">
        <v>1.35</v>
      </c>
      <c r="E44" s="14">
        <f t="shared" si="8"/>
        <v>15.622703999999999</v>
      </c>
      <c r="F44" s="65">
        <f t="shared" si="9"/>
        <v>21.090650400000001</v>
      </c>
      <c r="G44" s="84">
        <v>16.02</v>
      </c>
      <c r="H44" s="86">
        <f>G44*$G$8</f>
        <v>0.39729599999999998</v>
      </c>
      <c r="I44" s="81"/>
      <c r="J44" s="81"/>
    </row>
    <row r="45" spans="1:12" ht="16.899999999999999" customHeight="1">
      <c r="A45" s="1"/>
      <c r="B45" s="1"/>
      <c r="C45" s="1"/>
      <c r="D45" s="1"/>
      <c r="E45" s="13" t="s">
        <v>96</v>
      </c>
      <c r="F45" s="66">
        <f>SUM(F43:F44)</f>
        <v>40.011090719999999</v>
      </c>
      <c r="G45" s="85"/>
      <c r="H45" s="87"/>
      <c r="I45" s="81"/>
      <c r="J45" s="81"/>
    </row>
    <row r="46" spans="1:12">
      <c r="A46" s="1"/>
      <c r="B46" s="1"/>
      <c r="C46" s="1"/>
      <c r="D46" s="1"/>
      <c r="E46" s="13" t="s">
        <v>420</v>
      </c>
      <c r="F46" s="67">
        <f>BDI!$D$21*F45</f>
        <v>11.538204442513599</v>
      </c>
      <c r="G46" s="85"/>
      <c r="H46" s="87"/>
      <c r="I46" s="81"/>
      <c r="J46" s="81"/>
    </row>
    <row r="47" spans="1:12">
      <c r="A47" s="1"/>
      <c r="B47" s="1"/>
      <c r="C47" s="1"/>
      <c r="D47" s="1"/>
      <c r="E47" s="13" t="s">
        <v>95</v>
      </c>
      <c r="F47" s="66">
        <f>F45+F46</f>
        <v>51.549295162513602</v>
      </c>
      <c r="G47" s="85"/>
      <c r="H47" s="87"/>
      <c r="I47" s="81"/>
      <c r="J47" s="81"/>
    </row>
    <row r="48" spans="1:12" ht="19.5" customHeight="1">
      <c r="A48" s="18" t="s">
        <v>7</v>
      </c>
      <c r="B48" s="19" t="s">
        <v>311</v>
      </c>
      <c r="C48" s="18" t="s">
        <v>2</v>
      </c>
      <c r="E48" s="1"/>
      <c r="F48" s="1"/>
      <c r="G48" s="1"/>
      <c r="H48" s="87"/>
      <c r="I48" s="81"/>
      <c r="J48" s="81"/>
    </row>
    <row r="49" spans="1:10" ht="16.899999999999999" customHeight="1">
      <c r="A49" s="16" t="s">
        <v>184</v>
      </c>
      <c r="B49" s="17" t="s">
        <v>142</v>
      </c>
      <c r="C49" s="16" t="s">
        <v>97</v>
      </c>
      <c r="D49" s="15">
        <v>0.1</v>
      </c>
      <c r="E49" s="14">
        <f t="shared" ref="E49:E50" si="10">G49-H49</f>
        <v>19.543008</v>
      </c>
      <c r="F49" s="65">
        <f t="shared" ref="F49:F50" si="11">D49*E49</f>
        <v>1.9543008000000002</v>
      </c>
      <c r="G49" s="84">
        <v>20.04</v>
      </c>
      <c r="H49" s="86">
        <f>G49*$G$8</f>
        <v>0.49699199999999993</v>
      </c>
      <c r="I49" s="81"/>
      <c r="J49" s="81"/>
    </row>
    <row r="50" spans="1:10" ht="16.899999999999999" customHeight="1">
      <c r="A50" s="16" t="s">
        <v>183</v>
      </c>
      <c r="B50" s="17" t="s">
        <v>98</v>
      </c>
      <c r="C50" s="16" t="s">
        <v>97</v>
      </c>
      <c r="D50" s="15">
        <v>0.2</v>
      </c>
      <c r="E50" s="14">
        <f t="shared" si="10"/>
        <v>15.622703999999999</v>
      </c>
      <c r="F50" s="65">
        <f t="shared" si="11"/>
        <v>3.1245408000000001</v>
      </c>
      <c r="G50" s="84">
        <v>16.02</v>
      </c>
      <c r="H50" s="86">
        <f>G50*$G$8</f>
        <v>0.39729599999999998</v>
      </c>
      <c r="I50" s="81"/>
      <c r="J50" s="81"/>
    </row>
    <row r="51" spans="1:10" ht="16.899999999999999" customHeight="1">
      <c r="A51" s="1"/>
      <c r="B51" s="1"/>
      <c r="C51" s="1"/>
      <c r="D51" s="1"/>
      <c r="E51" s="13" t="s">
        <v>96</v>
      </c>
      <c r="F51" s="66">
        <f>SUM(F49:F50)</f>
        <v>5.0788416000000005</v>
      </c>
      <c r="G51" s="85"/>
      <c r="H51" s="87"/>
      <c r="I51" s="81"/>
      <c r="J51" s="81"/>
    </row>
    <row r="52" spans="1:10">
      <c r="A52" s="1"/>
      <c r="B52" s="1"/>
      <c r="C52" s="1"/>
      <c r="D52" s="1"/>
      <c r="E52" s="13" t="s">
        <v>420</v>
      </c>
      <c r="F52" s="67">
        <f>BDI!$D$21*F51</f>
        <v>1.4646117278340192</v>
      </c>
      <c r="G52" s="85"/>
      <c r="H52" s="87"/>
      <c r="I52" s="81"/>
      <c r="J52" s="81"/>
    </row>
    <row r="53" spans="1:10">
      <c r="A53" s="1"/>
      <c r="B53" s="1"/>
      <c r="C53" s="1"/>
      <c r="D53" s="1"/>
      <c r="E53" s="13" t="s">
        <v>95</v>
      </c>
      <c r="F53" s="66">
        <f>F51+F52</f>
        <v>6.5434533278340199</v>
      </c>
      <c r="G53" s="85"/>
      <c r="H53" s="87"/>
      <c r="I53" s="81"/>
      <c r="J53" s="81"/>
    </row>
    <row r="54" spans="1:10" ht="27.2" customHeight="1">
      <c r="A54" s="18" t="s">
        <v>10</v>
      </c>
      <c r="B54" s="19" t="s">
        <v>11</v>
      </c>
      <c r="C54" s="18" t="s">
        <v>2</v>
      </c>
      <c r="E54" s="1"/>
      <c r="F54" s="1"/>
      <c r="G54" s="1"/>
      <c r="H54" s="87"/>
      <c r="I54" s="81"/>
      <c r="J54" s="81"/>
    </row>
    <row r="55" spans="1:10" ht="16.899999999999999" customHeight="1">
      <c r="A55" s="16" t="s">
        <v>378</v>
      </c>
      <c r="B55" s="17" t="s">
        <v>98</v>
      </c>
      <c r="C55" s="16" t="s">
        <v>97</v>
      </c>
      <c r="D55" s="15">
        <v>0.5</v>
      </c>
      <c r="E55" s="14">
        <f t="shared" ref="E55:E56" si="12">G55-H55</f>
        <v>15.622703999999999</v>
      </c>
      <c r="F55" s="65">
        <f t="shared" ref="F55:F56" si="13">D55*E55</f>
        <v>7.8113519999999994</v>
      </c>
      <c r="G55" s="84">
        <v>16.02</v>
      </c>
      <c r="H55" s="86">
        <f>G55*$G$8</f>
        <v>0.39729599999999998</v>
      </c>
      <c r="I55" s="81"/>
      <c r="J55" s="81"/>
    </row>
    <row r="56" spans="1:10" ht="16.899999999999999" customHeight="1">
      <c r="A56" s="16" t="s">
        <v>379</v>
      </c>
      <c r="B56" s="17" t="s">
        <v>175</v>
      </c>
      <c r="C56" s="16" t="s">
        <v>97</v>
      </c>
      <c r="D56" s="15">
        <v>0.05</v>
      </c>
      <c r="E56" s="14">
        <f t="shared" si="12"/>
        <v>19.513752</v>
      </c>
      <c r="F56" s="65">
        <f t="shared" si="13"/>
        <v>0.9756876000000001</v>
      </c>
      <c r="G56" s="84">
        <v>20.010000000000002</v>
      </c>
      <c r="H56" s="86">
        <f>G56*$G$8</f>
        <v>0.49624800000000002</v>
      </c>
      <c r="I56" s="81"/>
      <c r="J56" s="81"/>
    </row>
    <row r="57" spans="1:10" ht="16.899999999999999" customHeight="1">
      <c r="A57" s="1"/>
      <c r="B57" s="1"/>
      <c r="C57" s="1"/>
      <c r="D57" s="1"/>
      <c r="E57" s="13" t="s">
        <v>96</v>
      </c>
      <c r="F57" s="66">
        <f>SUM(F55:F56)</f>
        <v>8.7870396</v>
      </c>
      <c r="G57" s="85"/>
      <c r="H57" s="87"/>
      <c r="I57" s="81"/>
      <c r="J57" s="81"/>
    </row>
    <row r="58" spans="1:10">
      <c r="A58" s="1"/>
      <c r="B58" s="1"/>
      <c r="C58" s="1"/>
      <c r="D58" s="1"/>
      <c r="E58" s="13" t="s">
        <v>420</v>
      </c>
      <c r="F58" s="67">
        <f>BDI!$D$21*F57</f>
        <v>2.5339638966298823</v>
      </c>
      <c r="G58" s="85"/>
      <c r="H58" s="87"/>
      <c r="I58" s="81"/>
      <c r="J58" s="81"/>
    </row>
    <row r="59" spans="1:10">
      <c r="A59" s="1"/>
      <c r="B59" s="1"/>
      <c r="C59" s="1"/>
      <c r="D59" s="1"/>
      <c r="E59" s="13" t="s">
        <v>95</v>
      </c>
      <c r="F59" s="66">
        <f>F57+F58</f>
        <v>11.321003496629881</v>
      </c>
      <c r="G59" s="85"/>
      <c r="H59" s="87"/>
      <c r="I59" s="81"/>
      <c r="J59" s="81"/>
    </row>
    <row r="60" spans="1:10" ht="19.149999999999999" customHeight="1">
      <c r="A60" s="101">
        <v>3</v>
      </c>
      <c r="B60" s="102" t="s">
        <v>13</v>
      </c>
      <c r="C60" s="103"/>
      <c r="D60" s="103"/>
      <c r="E60" s="103"/>
      <c r="F60" s="103"/>
      <c r="G60" s="1"/>
      <c r="H60" s="87"/>
      <c r="I60" s="81"/>
      <c r="J60" s="81"/>
    </row>
    <row r="61" spans="1:10" ht="18" customHeight="1">
      <c r="A61" s="18" t="s">
        <v>14</v>
      </c>
      <c r="B61" s="19" t="s">
        <v>314</v>
      </c>
      <c r="C61" s="18" t="s">
        <v>104</v>
      </c>
      <c r="D61" s="1"/>
      <c r="E61" s="1"/>
      <c r="F61" s="1"/>
      <c r="G61" s="1"/>
      <c r="H61" s="87"/>
      <c r="I61" s="81"/>
      <c r="J61" s="81"/>
    </row>
    <row r="62" spans="1:10" ht="16.899999999999999" customHeight="1">
      <c r="A62" s="16" t="s">
        <v>338</v>
      </c>
      <c r="B62" s="17" t="s">
        <v>98</v>
      </c>
      <c r="C62" s="16" t="s">
        <v>97</v>
      </c>
      <c r="D62" s="15">
        <v>3</v>
      </c>
      <c r="E62" s="14">
        <f t="shared" ref="E62" si="14">G62-H62</f>
        <v>15.622703999999999</v>
      </c>
      <c r="F62" s="65">
        <f t="shared" ref="F62" si="15">D62*E62</f>
        <v>46.868111999999996</v>
      </c>
      <c r="G62" s="84">
        <v>16.02</v>
      </c>
      <c r="H62" s="86">
        <f>G62*$G$8</f>
        <v>0.39729599999999998</v>
      </c>
      <c r="I62" s="81"/>
      <c r="J62" s="83"/>
    </row>
    <row r="63" spans="1:10" ht="16.899999999999999" customHeight="1">
      <c r="A63" s="1"/>
      <c r="B63" s="1"/>
      <c r="C63" s="1"/>
      <c r="D63" s="1"/>
      <c r="E63" s="13" t="s">
        <v>96</v>
      </c>
      <c r="F63" s="66">
        <f>SUM(F62:F62)</f>
        <v>46.868111999999996</v>
      </c>
      <c r="G63" s="85"/>
      <c r="H63" s="87"/>
      <c r="I63" s="81"/>
      <c r="J63" s="81"/>
    </row>
    <row r="64" spans="1:10" ht="27.75" customHeight="1">
      <c r="A64" s="1"/>
      <c r="B64" s="1"/>
      <c r="C64" s="1"/>
      <c r="D64" s="1"/>
      <c r="E64" s="13" t="s">
        <v>420</v>
      </c>
      <c r="F64" s="67">
        <f>BDI!$D$21*F63</f>
        <v>13.515599009159551</v>
      </c>
      <c r="G64" s="85"/>
      <c r="H64" s="87"/>
      <c r="I64" s="81"/>
      <c r="J64" s="81"/>
    </row>
    <row r="65" spans="1:10" ht="27.75" customHeight="1">
      <c r="A65" s="1"/>
      <c r="B65" s="1"/>
      <c r="C65" s="1"/>
      <c r="D65" s="1"/>
      <c r="E65" s="13" t="s">
        <v>95</v>
      </c>
      <c r="F65" s="66">
        <f>F63+F64</f>
        <v>60.383711009159548</v>
      </c>
      <c r="G65" s="85"/>
      <c r="H65" s="87"/>
      <c r="I65" s="81"/>
      <c r="J65" s="81"/>
    </row>
    <row r="66" spans="1:10" ht="27.2" customHeight="1">
      <c r="A66" s="18" t="s">
        <v>15</v>
      </c>
      <c r="B66" s="19" t="s">
        <v>11</v>
      </c>
      <c r="C66" s="18" t="s">
        <v>2</v>
      </c>
      <c r="E66" s="1"/>
      <c r="F66" s="1"/>
      <c r="G66" s="1"/>
      <c r="H66" s="87"/>
      <c r="I66" s="81"/>
      <c r="J66" s="81"/>
    </row>
    <row r="67" spans="1:10" ht="18" customHeight="1">
      <c r="A67" s="77" t="s">
        <v>181</v>
      </c>
      <c r="B67" s="17" t="s">
        <v>340</v>
      </c>
      <c r="C67" s="77" t="s">
        <v>342</v>
      </c>
      <c r="D67" s="15">
        <v>0.3</v>
      </c>
      <c r="E67" s="14">
        <f t="shared" ref="E67:E69" si="16">G67-H67</f>
        <v>10.785712</v>
      </c>
      <c r="F67" s="65">
        <f t="shared" ref="F67:F69" si="17">D67*E67</f>
        <v>3.2357136</v>
      </c>
      <c r="G67" s="84">
        <v>11.06</v>
      </c>
      <c r="H67" s="86">
        <f>G67*$G$8</f>
        <v>0.27428799999999998</v>
      </c>
      <c r="I67" s="81"/>
      <c r="J67" s="81"/>
    </row>
    <row r="68" spans="1:10" ht="18" customHeight="1">
      <c r="A68" s="77" t="s">
        <v>180</v>
      </c>
      <c r="B68" s="17" t="s">
        <v>341</v>
      </c>
      <c r="C68" s="77" t="s">
        <v>104</v>
      </c>
      <c r="D68" s="15">
        <v>1.25</v>
      </c>
      <c r="E68" s="14">
        <f t="shared" si="16"/>
        <v>37.925528</v>
      </c>
      <c r="F68" s="65">
        <f t="shared" si="17"/>
        <v>47.406909999999996</v>
      </c>
      <c r="G68" s="84">
        <v>38.89</v>
      </c>
      <c r="H68" s="86">
        <f>G68*$G$8</f>
        <v>0.964472</v>
      </c>
      <c r="I68" s="81"/>
      <c r="J68" s="81"/>
    </row>
    <row r="69" spans="1:10" ht="16.899999999999999" customHeight="1">
      <c r="A69" s="77" t="s">
        <v>178</v>
      </c>
      <c r="B69" s="17" t="s">
        <v>98</v>
      </c>
      <c r="C69" s="16" t="s">
        <v>97</v>
      </c>
      <c r="D69" s="15">
        <v>3</v>
      </c>
      <c r="E69" s="14">
        <f t="shared" si="16"/>
        <v>15.622703999999999</v>
      </c>
      <c r="F69" s="65">
        <f t="shared" si="17"/>
        <v>46.868111999999996</v>
      </c>
      <c r="G69" s="84">
        <v>16.02</v>
      </c>
      <c r="H69" s="86">
        <f>G69*$G$8</f>
        <v>0.39729599999999998</v>
      </c>
      <c r="I69" s="81"/>
      <c r="J69" s="81"/>
    </row>
    <row r="70" spans="1:10" ht="16.899999999999999" customHeight="1">
      <c r="A70" s="1"/>
      <c r="B70" s="1"/>
      <c r="C70" s="1"/>
      <c r="D70" s="1"/>
      <c r="E70" s="13" t="s">
        <v>96</v>
      </c>
      <c r="F70" s="66">
        <f>SUM(F67:F69)</f>
        <v>97.51073559999999</v>
      </c>
      <c r="G70" s="85"/>
      <c r="H70" s="87"/>
      <c r="I70" s="81"/>
      <c r="J70" s="81"/>
    </row>
    <row r="71" spans="1:10">
      <c r="A71" s="1"/>
      <c r="B71" s="1"/>
      <c r="C71" s="1"/>
      <c r="D71" s="1"/>
      <c r="E71" s="13" t="s">
        <v>420</v>
      </c>
      <c r="F71" s="67">
        <f>BDI!$D$21*F70</f>
        <v>28.11967338171802</v>
      </c>
      <c r="G71" s="85"/>
      <c r="H71" s="87"/>
      <c r="I71" s="81"/>
      <c r="J71" s="81"/>
    </row>
    <row r="72" spans="1:10">
      <c r="A72" s="1"/>
      <c r="B72" s="1"/>
      <c r="C72" s="1"/>
      <c r="D72" s="1"/>
      <c r="E72" s="13" t="s">
        <v>95</v>
      </c>
      <c r="F72" s="66">
        <f>F70+F71</f>
        <v>125.63040898171801</v>
      </c>
      <c r="G72" s="85"/>
      <c r="H72" s="87"/>
      <c r="I72" s="81"/>
      <c r="J72" s="81"/>
    </row>
    <row r="73" spans="1:10" ht="19.149999999999999" customHeight="1">
      <c r="A73" s="101">
        <v>4</v>
      </c>
      <c r="B73" s="102" t="s">
        <v>13</v>
      </c>
      <c r="C73" s="103"/>
      <c r="D73" s="103"/>
      <c r="E73" s="103"/>
      <c r="F73" s="103"/>
      <c r="G73" s="1"/>
      <c r="H73" s="87"/>
      <c r="I73" s="81"/>
      <c r="J73" s="81"/>
    </row>
    <row r="74" spans="1:10" ht="18" customHeight="1">
      <c r="A74" s="71" t="s">
        <v>21</v>
      </c>
      <c r="B74" s="72" t="s">
        <v>18</v>
      </c>
      <c r="C74" s="71" t="s">
        <v>2</v>
      </c>
      <c r="D74" s="73"/>
      <c r="E74" s="73"/>
      <c r="F74" s="73"/>
      <c r="G74" s="73"/>
      <c r="H74" s="87"/>
      <c r="I74" s="81"/>
      <c r="J74" s="81"/>
    </row>
    <row r="75" spans="1:10" ht="16.899999999999999" customHeight="1">
      <c r="A75" s="16" t="s">
        <v>166</v>
      </c>
      <c r="B75" s="17" t="s">
        <v>365</v>
      </c>
      <c r="C75" s="16" t="s">
        <v>27</v>
      </c>
      <c r="D75" s="15">
        <v>27</v>
      </c>
      <c r="E75" s="14">
        <f t="shared" ref="E75:E77" si="18">G75-H75</f>
        <v>1.1702399999999999</v>
      </c>
      <c r="F75" s="65">
        <f t="shared" ref="F75:F77" si="19">D75*E75</f>
        <v>31.59648</v>
      </c>
      <c r="G75" s="84">
        <v>1.2</v>
      </c>
      <c r="H75" s="86">
        <f>G75*$G$8</f>
        <v>2.9759999999999998E-2</v>
      </c>
      <c r="I75" s="81"/>
      <c r="J75" s="81"/>
    </row>
    <row r="76" spans="1:10" ht="16.899999999999999" customHeight="1">
      <c r="A76" s="16" t="s">
        <v>165</v>
      </c>
      <c r="B76" s="17" t="s">
        <v>98</v>
      </c>
      <c r="C76" s="16" t="s">
        <v>97</v>
      </c>
      <c r="D76" s="15">
        <v>1.5</v>
      </c>
      <c r="E76" s="14">
        <f t="shared" si="18"/>
        <v>15.622703999999999</v>
      </c>
      <c r="F76" s="65">
        <f t="shared" si="19"/>
        <v>23.434055999999998</v>
      </c>
      <c r="G76" s="84">
        <v>16.02</v>
      </c>
      <c r="H76" s="86">
        <f>G76*$G$8</f>
        <v>0.39729599999999998</v>
      </c>
      <c r="I76" s="81"/>
      <c r="J76" s="81"/>
    </row>
    <row r="77" spans="1:10" ht="16.899999999999999" customHeight="1">
      <c r="A77" s="16" t="s">
        <v>380</v>
      </c>
      <c r="B77" s="17" t="s">
        <v>175</v>
      </c>
      <c r="C77" s="16" t="s">
        <v>97</v>
      </c>
      <c r="D77" s="15">
        <v>0.75</v>
      </c>
      <c r="E77" s="14">
        <f t="shared" si="18"/>
        <v>19.513752</v>
      </c>
      <c r="F77" s="65">
        <f t="shared" si="19"/>
        <v>14.635314000000001</v>
      </c>
      <c r="G77" s="84">
        <v>20.010000000000002</v>
      </c>
      <c r="H77" s="86">
        <f>G77*$G$8</f>
        <v>0.49624800000000002</v>
      </c>
      <c r="I77" s="81"/>
      <c r="J77" s="81"/>
    </row>
    <row r="78" spans="1:10" ht="16.899999999999999" customHeight="1">
      <c r="A78" s="1"/>
      <c r="B78" s="1"/>
      <c r="C78" s="1"/>
      <c r="D78" s="1"/>
      <c r="E78" s="13" t="s">
        <v>96</v>
      </c>
      <c r="F78" s="66">
        <f>SUM(F75:F77)</f>
        <v>69.665850000000006</v>
      </c>
      <c r="G78" s="85"/>
      <c r="H78" s="87"/>
      <c r="I78" s="81"/>
      <c r="J78" s="81"/>
    </row>
    <row r="79" spans="1:10" ht="27.75" customHeight="1">
      <c r="A79" s="1"/>
      <c r="B79" s="1"/>
      <c r="C79" s="1"/>
      <c r="D79" s="1"/>
      <c r="E79" s="13" t="s">
        <v>420</v>
      </c>
      <c r="F79" s="67">
        <f>BDI!$D$21*F78</f>
        <v>20.089900212585011</v>
      </c>
      <c r="G79" s="85"/>
      <c r="H79" s="87"/>
      <c r="I79" s="81"/>
      <c r="J79" s="81"/>
    </row>
    <row r="80" spans="1:10" ht="27.75" customHeight="1">
      <c r="A80" s="1"/>
      <c r="B80" s="1"/>
      <c r="C80" s="1"/>
      <c r="D80" s="1"/>
      <c r="E80" s="13" t="s">
        <v>95</v>
      </c>
      <c r="F80" s="66">
        <f>F78+F79</f>
        <v>89.755750212585014</v>
      </c>
      <c r="G80" s="85"/>
      <c r="H80" s="87"/>
      <c r="I80" s="81"/>
      <c r="J80" s="81"/>
    </row>
    <row r="81" spans="1:10" ht="18" customHeight="1">
      <c r="A81" s="18" t="s">
        <v>24</v>
      </c>
      <c r="B81" s="19" t="s">
        <v>16</v>
      </c>
      <c r="C81" s="18" t="s">
        <v>2</v>
      </c>
      <c r="D81" s="1"/>
      <c r="E81" s="1"/>
      <c r="F81" s="1"/>
      <c r="G81" s="1"/>
      <c r="H81" s="87"/>
      <c r="I81" s="81"/>
      <c r="J81" s="81"/>
    </row>
    <row r="82" spans="1:10" ht="16.899999999999999" customHeight="1">
      <c r="A82" s="16" t="s">
        <v>174</v>
      </c>
      <c r="B82" s="17" t="s">
        <v>150</v>
      </c>
      <c r="C82" s="16" t="s">
        <v>149</v>
      </c>
      <c r="D82" s="15">
        <v>0.05</v>
      </c>
      <c r="E82" s="14">
        <f t="shared" ref="E82:E87" si="20">G82-H82</f>
        <v>15.983528</v>
      </c>
      <c r="F82" s="65">
        <f>D82*E82</f>
        <v>0.79917640000000001</v>
      </c>
      <c r="G82" s="84">
        <v>16.39</v>
      </c>
      <c r="H82" s="86">
        <f t="shared" ref="H82:H87" si="21">G82*$G$8</f>
        <v>0.406472</v>
      </c>
      <c r="I82" s="81"/>
      <c r="J82" s="81"/>
    </row>
    <row r="83" spans="1:10" ht="16.899999999999999" customHeight="1">
      <c r="A83" s="16" t="s">
        <v>173</v>
      </c>
      <c r="B83" s="17" t="s">
        <v>179</v>
      </c>
      <c r="C83" s="16" t="s">
        <v>152</v>
      </c>
      <c r="D83" s="15">
        <v>0.12</v>
      </c>
      <c r="E83" s="14">
        <f t="shared" si="20"/>
        <v>108.0034</v>
      </c>
      <c r="F83" s="65">
        <f t="shared" ref="F83:F87" si="22">D83*E83</f>
        <v>12.960407999999999</v>
      </c>
      <c r="G83" s="84">
        <v>110.75</v>
      </c>
      <c r="H83" s="86">
        <f t="shared" si="21"/>
        <v>2.7465999999999999</v>
      </c>
      <c r="I83" s="81"/>
      <c r="J83" s="81"/>
    </row>
    <row r="84" spans="1:10" ht="16.899999999999999" customHeight="1">
      <c r="A84" s="16" t="s">
        <v>171</v>
      </c>
      <c r="B84" s="17" t="s">
        <v>177</v>
      </c>
      <c r="C84" s="16" t="s">
        <v>152</v>
      </c>
      <c r="D84" s="15">
        <v>4.2000000000000003E-2</v>
      </c>
      <c r="E84" s="14">
        <f t="shared" si="20"/>
        <v>277.93200000000002</v>
      </c>
      <c r="F84" s="65">
        <f t="shared" si="22"/>
        <v>11.673144000000001</v>
      </c>
      <c r="G84" s="84">
        <v>285</v>
      </c>
      <c r="H84" s="86">
        <f t="shared" si="21"/>
        <v>7.0679999999999996</v>
      </c>
      <c r="I84" s="81"/>
      <c r="J84" s="81"/>
    </row>
    <row r="85" spans="1:10" ht="16.899999999999999" customHeight="1">
      <c r="A85" s="16" t="s">
        <v>169</v>
      </c>
      <c r="B85" s="17" t="s">
        <v>176</v>
      </c>
      <c r="C85" s="16" t="s">
        <v>149</v>
      </c>
      <c r="D85" s="15">
        <v>0.04</v>
      </c>
      <c r="E85" s="14">
        <f t="shared" si="20"/>
        <v>14.325688</v>
      </c>
      <c r="F85" s="65">
        <f t="shared" si="22"/>
        <v>0.57302752000000001</v>
      </c>
      <c r="G85" s="84">
        <v>14.69</v>
      </c>
      <c r="H85" s="86">
        <f t="shared" si="21"/>
        <v>0.36431199999999997</v>
      </c>
      <c r="I85" s="81"/>
      <c r="J85" s="81"/>
    </row>
    <row r="86" spans="1:10" ht="16.899999999999999" customHeight="1">
      <c r="A86" s="16" t="s">
        <v>168</v>
      </c>
      <c r="B86" s="17" t="s">
        <v>144</v>
      </c>
      <c r="C86" s="16" t="s">
        <v>97</v>
      </c>
      <c r="D86" s="15">
        <v>0.5</v>
      </c>
      <c r="E86" s="14">
        <f t="shared" si="20"/>
        <v>15.583696</v>
      </c>
      <c r="F86" s="65">
        <f t="shared" si="22"/>
        <v>7.7918479999999999</v>
      </c>
      <c r="G86" s="84">
        <v>15.98</v>
      </c>
      <c r="H86" s="86">
        <f t="shared" si="21"/>
        <v>0.39630399999999999</v>
      </c>
      <c r="I86" s="81"/>
      <c r="J86" s="81"/>
    </row>
    <row r="87" spans="1:10" ht="16.899999999999999" customHeight="1">
      <c r="A87" s="16" t="s">
        <v>167</v>
      </c>
      <c r="B87" s="17" t="s">
        <v>142</v>
      </c>
      <c r="C87" s="16" t="s">
        <v>97</v>
      </c>
      <c r="D87" s="15">
        <v>0.8</v>
      </c>
      <c r="E87" s="14">
        <f t="shared" si="20"/>
        <v>19.543008</v>
      </c>
      <c r="F87" s="65">
        <f t="shared" si="22"/>
        <v>15.634406400000001</v>
      </c>
      <c r="G87" s="84">
        <v>20.04</v>
      </c>
      <c r="H87" s="86">
        <f t="shared" si="21"/>
        <v>0.49699199999999993</v>
      </c>
      <c r="I87" s="81"/>
      <c r="J87" s="81"/>
    </row>
    <row r="88" spans="1:10" ht="16.899999999999999" customHeight="1">
      <c r="A88" s="1"/>
      <c r="B88" s="1"/>
      <c r="C88" s="1"/>
      <c r="D88" s="1"/>
      <c r="E88" s="13" t="s">
        <v>96</v>
      </c>
      <c r="F88" s="66">
        <f>SUM(F82:F87)</f>
        <v>49.432010320000003</v>
      </c>
      <c r="G88" s="85"/>
      <c r="H88" s="87"/>
      <c r="I88" s="81"/>
      <c r="J88" s="81"/>
    </row>
    <row r="89" spans="1:10" ht="27.75" customHeight="1">
      <c r="A89" s="1"/>
      <c r="B89" s="1"/>
      <c r="C89" s="1"/>
      <c r="D89" s="1"/>
      <c r="E89" s="13" t="s">
        <v>420</v>
      </c>
      <c r="F89" s="67">
        <f>BDI!$D$21*F88</f>
        <v>14.254963581672691</v>
      </c>
      <c r="G89" s="85"/>
      <c r="H89" s="87"/>
      <c r="I89" s="81"/>
      <c r="J89" s="81"/>
    </row>
    <row r="90" spans="1:10" ht="27.75" customHeight="1">
      <c r="A90" s="1"/>
      <c r="B90" s="1"/>
      <c r="C90" s="1"/>
      <c r="D90" s="1"/>
      <c r="E90" s="13" t="s">
        <v>95</v>
      </c>
      <c r="F90" s="66">
        <f>F88+F89</f>
        <v>63.686973901672694</v>
      </c>
      <c r="G90" s="85"/>
      <c r="H90" s="87"/>
      <c r="I90" s="81"/>
      <c r="J90" s="81"/>
    </row>
    <row r="91" spans="1:10" ht="18" customHeight="1">
      <c r="A91" s="71" t="s">
        <v>309</v>
      </c>
      <c r="B91" s="72" t="s">
        <v>312</v>
      </c>
      <c r="C91" s="71" t="s">
        <v>2</v>
      </c>
      <c r="D91" s="73"/>
      <c r="E91" s="73"/>
      <c r="F91" s="73"/>
      <c r="G91" s="73"/>
      <c r="H91" s="87"/>
      <c r="I91" s="81"/>
      <c r="J91" s="81"/>
    </row>
    <row r="92" spans="1:10" ht="16.899999999999999" customHeight="1">
      <c r="A92" s="16" t="s">
        <v>381</v>
      </c>
      <c r="B92" s="17" t="s">
        <v>313</v>
      </c>
      <c r="C92" s="16" t="s">
        <v>27</v>
      </c>
      <c r="D92" s="15">
        <v>1</v>
      </c>
      <c r="E92" s="14">
        <f t="shared" ref="E92:E94" si="23">G92-H92</f>
        <v>159.93279999999999</v>
      </c>
      <c r="F92" s="65">
        <f t="shared" ref="F92:F94" si="24">D92*E92</f>
        <v>159.93279999999999</v>
      </c>
      <c r="G92" s="84">
        <v>164</v>
      </c>
      <c r="H92" s="86">
        <f>G92*$G$8</f>
        <v>4.0671999999999997</v>
      </c>
      <c r="I92" s="81"/>
      <c r="J92" s="81"/>
    </row>
    <row r="93" spans="1:10" ht="16.899999999999999" customHeight="1">
      <c r="A93" s="16" t="s">
        <v>382</v>
      </c>
      <c r="B93" s="17" t="s">
        <v>314</v>
      </c>
      <c r="C93" s="16" t="s">
        <v>104</v>
      </c>
      <c r="D93" s="15">
        <v>0.216</v>
      </c>
      <c r="E93" s="14">
        <f t="shared" si="23"/>
        <v>46.868112000000004</v>
      </c>
      <c r="F93" s="65">
        <f t="shared" si="24"/>
        <v>10.123512192000002</v>
      </c>
      <c r="G93" s="84">
        <v>48.06</v>
      </c>
      <c r="H93" s="86">
        <f>G93*$G$8</f>
        <v>1.1918880000000001</v>
      </c>
      <c r="I93" s="81"/>
      <c r="J93" s="81"/>
    </row>
    <row r="94" spans="1:10" ht="24.75" customHeight="1">
      <c r="A94" s="16" t="s">
        <v>383</v>
      </c>
      <c r="B94" s="17" t="s">
        <v>315</v>
      </c>
      <c r="C94" s="16" t="s">
        <v>104</v>
      </c>
      <c r="D94" s="15">
        <v>0.216</v>
      </c>
      <c r="E94" s="14">
        <f t="shared" si="23"/>
        <v>500.93098399999997</v>
      </c>
      <c r="F94" s="65">
        <f t="shared" si="24"/>
        <v>108.20109254399999</v>
      </c>
      <c r="G94" s="84">
        <v>513.66999999999996</v>
      </c>
      <c r="H94" s="86">
        <f>G94*$G$8</f>
        <v>12.739015999999998</v>
      </c>
      <c r="I94" s="81"/>
      <c r="J94" s="81"/>
    </row>
    <row r="95" spans="1:10" ht="16.899999999999999" customHeight="1">
      <c r="A95" s="1"/>
      <c r="B95" s="1"/>
      <c r="C95" s="1"/>
      <c r="D95" s="1"/>
      <c r="E95" s="13" t="s">
        <v>96</v>
      </c>
      <c r="F95" s="66">
        <f>SUM(F92:F94)</f>
        <v>278.25740473599996</v>
      </c>
      <c r="G95" s="85"/>
      <c r="H95" s="87"/>
      <c r="I95" s="81"/>
      <c r="J95" s="81"/>
    </row>
    <row r="96" spans="1:10" ht="27.75" customHeight="1">
      <c r="A96" s="1"/>
      <c r="B96" s="1"/>
      <c r="C96" s="1"/>
      <c r="D96" s="1"/>
      <c r="E96" s="13" t="s">
        <v>420</v>
      </c>
      <c r="F96" s="67">
        <f>BDI!$D$21*F95</f>
        <v>80.242521903617316</v>
      </c>
      <c r="G96" s="85"/>
      <c r="H96" s="87"/>
      <c r="I96" s="81"/>
      <c r="J96" s="81"/>
    </row>
    <row r="97" spans="1:10" ht="27.75" customHeight="1">
      <c r="A97" s="1"/>
      <c r="B97" s="1"/>
      <c r="C97" s="1"/>
      <c r="D97" s="1"/>
      <c r="E97" s="13" t="s">
        <v>95</v>
      </c>
      <c r="F97" s="66">
        <f>F95+F96</f>
        <v>358.49992663961729</v>
      </c>
      <c r="G97" s="85"/>
      <c r="H97" s="87"/>
      <c r="I97" s="81"/>
      <c r="J97" s="81"/>
    </row>
    <row r="98" spans="1:10" ht="18" customHeight="1">
      <c r="A98" s="71" t="s">
        <v>318</v>
      </c>
      <c r="B98" s="72" t="s">
        <v>320</v>
      </c>
      <c r="C98" s="71" t="s">
        <v>6</v>
      </c>
      <c r="D98" s="73"/>
      <c r="E98" s="73"/>
      <c r="F98" s="73"/>
      <c r="G98" s="73"/>
      <c r="H98" s="87"/>
      <c r="I98" s="81"/>
      <c r="J98" s="81"/>
    </row>
    <row r="99" spans="1:10" ht="16.899999999999999" customHeight="1">
      <c r="A99" s="16" t="s">
        <v>384</v>
      </c>
      <c r="B99" s="17" t="s">
        <v>321</v>
      </c>
      <c r="C99" s="16" t="s">
        <v>6</v>
      </c>
      <c r="D99" s="15">
        <v>0.5</v>
      </c>
      <c r="E99" s="14">
        <f t="shared" ref="E99:E102" si="25">G99-H99</f>
        <v>87.670480000000012</v>
      </c>
      <c r="F99" s="65">
        <f t="shared" ref="F99:F102" si="26">D99*E99</f>
        <v>43.835240000000006</v>
      </c>
      <c r="G99" s="84">
        <v>89.9</v>
      </c>
      <c r="H99" s="86">
        <f>G99*$G$8</f>
        <v>2.2295199999999999</v>
      </c>
      <c r="I99" s="81"/>
      <c r="J99" s="81"/>
    </row>
    <row r="100" spans="1:10" ht="16.899999999999999" customHeight="1">
      <c r="A100" s="16" t="s">
        <v>385</v>
      </c>
      <c r="B100" s="17" t="s">
        <v>322</v>
      </c>
      <c r="C100" s="16" t="s">
        <v>97</v>
      </c>
      <c r="D100" s="15">
        <v>0.5</v>
      </c>
      <c r="E100" s="14">
        <f t="shared" si="25"/>
        <v>19.611272</v>
      </c>
      <c r="F100" s="65">
        <f t="shared" si="26"/>
        <v>9.8056359999999998</v>
      </c>
      <c r="G100" s="84">
        <v>20.11</v>
      </c>
      <c r="H100" s="86">
        <f>G100*$G$8</f>
        <v>0.49872799999999995</v>
      </c>
      <c r="I100" s="81"/>
      <c r="J100" s="81"/>
    </row>
    <row r="101" spans="1:10" ht="16.899999999999999" customHeight="1">
      <c r="A101" s="16" t="s">
        <v>386</v>
      </c>
      <c r="B101" s="17" t="s">
        <v>100</v>
      </c>
      <c r="C101" s="16" t="s">
        <v>97</v>
      </c>
      <c r="D101" s="15">
        <v>0.3</v>
      </c>
      <c r="E101" s="14">
        <f t="shared" si="25"/>
        <v>19.708792000000003</v>
      </c>
      <c r="F101" s="65">
        <f t="shared" si="26"/>
        <v>5.9126376000000009</v>
      </c>
      <c r="G101" s="84">
        <v>20.21</v>
      </c>
      <c r="H101" s="86">
        <f>G101*$G$8</f>
        <v>0.50120799999999999</v>
      </c>
      <c r="I101" s="81"/>
      <c r="J101" s="81"/>
    </row>
    <row r="102" spans="1:10" ht="16.899999999999999" customHeight="1">
      <c r="A102" s="16" t="s">
        <v>387</v>
      </c>
      <c r="B102" s="17" t="s">
        <v>98</v>
      </c>
      <c r="C102" s="16" t="s">
        <v>97</v>
      </c>
      <c r="D102" s="15">
        <v>0.8</v>
      </c>
      <c r="E102" s="14">
        <f t="shared" si="25"/>
        <v>15.622703999999999</v>
      </c>
      <c r="F102" s="65">
        <f t="shared" si="26"/>
        <v>12.4981632</v>
      </c>
      <c r="G102" s="84">
        <v>16.02</v>
      </c>
      <c r="H102" s="86">
        <f>G102*$G$8</f>
        <v>0.39729599999999998</v>
      </c>
      <c r="I102" s="81"/>
      <c r="J102" s="81"/>
    </row>
    <row r="103" spans="1:10" ht="16.899999999999999" customHeight="1">
      <c r="A103" s="1"/>
      <c r="B103" s="1"/>
      <c r="C103" s="1"/>
      <c r="D103" s="1"/>
      <c r="E103" s="13" t="s">
        <v>96</v>
      </c>
      <c r="F103" s="66">
        <f>SUM(F99:F102)</f>
        <v>72.05167680000001</v>
      </c>
      <c r="G103" s="85"/>
      <c r="H103" s="87"/>
      <c r="I103" s="81"/>
      <c r="J103" s="81"/>
    </row>
    <row r="104" spans="1:10" ht="24" customHeight="1">
      <c r="A104" s="1"/>
      <c r="B104" s="1"/>
      <c r="C104" s="1"/>
      <c r="D104" s="1"/>
      <c r="E104" s="13" t="s">
        <v>420</v>
      </c>
      <c r="F104" s="67">
        <f>BDI!$D$21*F103</f>
        <v>20.777913383119945</v>
      </c>
      <c r="G104" s="85"/>
      <c r="H104" s="87"/>
      <c r="I104" s="81"/>
      <c r="J104" s="81"/>
    </row>
    <row r="105" spans="1:10" ht="18" customHeight="1">
      <c r="A105" s="1"/>
      <c r="B105" s="1"/>
      <c r="C105" s="1"/>
      <c r="D105" s="1"/>
      <c r="E105" s="13" t="s">
        <v>95</v>
      </c>
      <c r="F105" s="66">
        <f>F103+F104</f>
        <v>92.829590183119961</v>
      </c>
      <c r="G105" s="85"/>
      <c r="H105" s="87"/>
      <c r="I105" s="81"/>
      <c r="J105" s="81"/>
    </row>
    <row r="106" spans="1:10" ht="19.149999999999999" customHeight="1">
      <c r="A106" s="101">
        <v>5</v>
      </c>
      <c r="B106" s="102" t="s">
        <v>20</v>
      </c>
      <c r="C106" s="103"/>
      <c r="D106" s="103"/>
      <c r="E106" s="103"/>
      <c r="F106" s="103"/>
      <c r="G106" s="1"/>
      <c r="H106" s="87"/>
      <c r="I106" s="81"/>
      <c r="J106" s="81"/>
    </row>
    <row r="107" spans="1:10" ht="27.2" customHeight="1">
      <c r="A107" s="18" t="s">
        <v>26</v>
      </c>
      <c r="B107" s="19" t="s">
        <v>22</v>
      </c>
      <c r="C107" s="18" t="s">
        <v>2</v>
      </c>
      <c r="D107" s="1"/>
      <c r="E107" s="1"/>
      <c r="F107" s="1"/>
      <c r="G107" s="1"/>
      <c r="H107" s="87"/>
      <c r="I107" s="81"/>
      <c r="J107" s="81"/>
    </row>
    <row r="108" spans="1:10" ht="16.899999999999999" customHeight="1">
      <c r="A108" s="16" t="s">
        <v>163</v>
      </c>
      <c r="B108" s="17" t="s">
        <v>25</v>
      </c>
      <c r="C108" s="16" t="s">
        <v>2</v>
      </c>
      <c r="D108" s="15">
        <v>0.6</v>
      </c>
      <c r="E108" s="14">
        <f t="shared" ref="E108:E113" si="27">G108-H108</f>
        <v>135.0652</v>
      </c>
      <c r="F108" s="65">
        <f t="shared" ref="F108:F113" si="28">D108*E108</f>
        <v>81.039119999999997</v>
      </c>
      <c r="G108" s="84">
        <v>138.5</v>
      </c>
      <c r="H108" s="86">
        <f t="shared" ref="H108:H113" si="29">G108*$G$8</f>
        <v>3.4348000000000001</v>
      </c>
      <c r="I108" s="81"/>
      <c r="J108" s="81"/>
    </row>
    <row r="109" spans="1:10" ht="16.899999999999999" customHeight="1">
      <c r="A109" s="16" t="s">
        <v>161</v>
      </c>
      <c r="B109" s="17" t="s">
        <v>172</v>
      </c>
      <c r="C109" s="16" t="s">
        <v>2</v>
      </c>
      <c r="D109" s="15">
        <v>1</v>
      </c>
      <c r="E109" s="14">
        <f t="shared" si="27"/>
        <v>343.2704</v>
      </c>
      <c r="F109" s="65">
        <f t="shared" si="28"/>
        <v>343.2704</v>
      </c>
      <c r="G109" s="84">
        <v>352</v>
      </c>
      <c r="H109" s="86">
        <f t="shared" si="29"/>
        <v>8.7295999999999996</v>
      </c>
      <c r="I109" s="81"/>
      <c r="J109" s="81"/>
    </row>
    <row r="110" spans="1:10" ht="16.899999999999999" customHeight="1">
      <c r="A110" s="16" t="s">
        <v>388</v>
      </c>
      <c r="B110" s="17" t="s">
        <v>170</v>
      </c>
      <c r="C110" s="16" t="s">
        <v>6</v>
      </c>
      <c r="D110" s="15">
        <v>6</v>
      </c>
      <c r="E110" s="14">
        <f t="shared" si="27"/>
        <v>11.702400000000001</v>
      </c>
      <c r="F110" s="65">
        <f t="shared" si="28"/>
        <v>70.214400000000012</v>
      </c>
      <c r="G110" s="84">
        <v>12</v>
      </c>
      <c r="H110" s="86">
        <f t="shared" si="29"/>
        <v>0.29759999999999998</v>
      </c>
      <c r="I110" s="81"/>
      <c r="J110" s="81"/>
    </row>
    <row r="111" spans="1:10" ht="16.899999999999999" customHeight="1">
      <c r="A111" s="16" t="s">
        <v>389</v>
      </c>
      <c r="B111" s="17" t="s">
        <v>144</v>
      </c>
      <c r="C111" s="16" t="s">
        <v>97</v>
      </c>
      <c r="D111" s="15">
        <v>1.2</v>
      </c>
      <c r="E111" s="14">
        <f t="shared" si="27"/>
        <v>15.583696</v>
      </c>
      <c r="F111" s="65">
        <f t="shared" si="28"/>
        <v>18.700435199999998</v>
      </c>
      <c r="G111" s="84">
        <v>15.98</v>
      </c>
      <c r="H111" s="86">
        <f t="shared" si="29"/>
        <v>0.39630399999999999</v>
      </c>
      <c r="I111" s="81"/>
      <c r="J111" s="81"/>
    </row>
    <row r="112" spans="1:10" ht="16.899999999999999" customHeight="1">
      <c r="A112" s="16" t="s">
        <v>390</v>
      </c>
      <c r="B112" s="17" t="s">
        <v>142</v>
      </c>
      <c r="C112" s="16" t="s">
        <v>97</v>
      </c>
      <c r="D112" s="15">
        <v>4.7</v>
      </c>
      <c r="E112" s="14">
        <f t="shared" si="27"/>
        <v>19.543008</v>
      </c>
      <c r="F112" s="65">
        <f t="shared" si="28"/>
        <v>91.852137600000006</v>
      </c>
      <c r="G112" s="84">
        <v>20.04</v>
      </c>
      <c r="H112" s="86">
        <f t="shared" si="29"/>
        <v>0.49699199999999993</v>
      </c>
      <c r="I112" s="81"/>
      <c r="J112" s="81"/>
    </row>
    <row r="113" spans="1:10" ht="16.899999999999999" customHeight="1">
      <c r="A113" s="16" t="s">
        <v>391</v>
      </c>
      <c r="B113" s="17" t="s">
        <v>100</v>
      </c>
      <c r="C113" s="16" t="s">
        <v>97</v>
      </c>
      <c r="D113" s="15">
        <v>0.3</v>
      </c>
      <c r="E113" s="14">
        <f t="shared" si="27"/>
        <v>19.708792000000003</v>
      </c>
      <c r="F113" s="65">
        <f t="shared" si="28"/>
        <v>5.9126376000000009</v>
      </c>
      <c r="G113" s="84">
        <v>20.21</v>
      </c>
      <c r="H113" s="86">
        <f t="shared" si="29"/>
        <v>0.50120799999999999</v>
      </c>
      <c r="I113" s="81"/>
      <c r="J113" s="81"/>
    </row>
    <row r="114" spans="1:10" ht="16.899999999999999" customHeight="1">
      <c r="A114" s="1"/>
      <c r="B114" s="1"/>
      <c r="C114" s="1"/>
      <c r="D114" s="1"/>
      <c r="E114" s="13" t="s">
        <v>96</v>
      </c>
      <c r="F114" s="66">
        <f>SUM(F108:F113)</f>
        <v>610.98913040000002</v>
      </c>
      <c r="G114" s="85"/>
      <c r="H114" s="87"/>
      <c r="I114" s="81"/>
      <c r="J114" s="81"/>
    </row>
    <row r="115" spans="1:10" ht="18.75" customHeight="1">
      <c r="A115" s="1"/>
      <c r="B115" s="1"/>
      <c r="C115" s="1"/>
      <c r="D115" s="1"/>
      <c r="E115" s="13" t="s">
        <v>420</v>
      </c>
      <c r="F115" s="67">
        <f>BDI!$D$21*F114</f>
        <v>176.1940844863027</v>
      </c>
      <c r="G115" s="85"/>
      <c r="H115" s="87"/>
      <c r="I115" s="81"/>
      <c r="J115" s="81"/>
    </row>
    <row r="116" spans="1:10" ht="18.75" customHeight="1">
      <c r="A116" s="1"/>
      <c r="B116" s="1"/>
      <c r="C116" s="1"/>
      <c r="D116" s="1"/>
      <c r="E116" s="13" t="s">
        <v>95</v>
      </c>
      <c r="F116" s="66">
        <f>F114+F115</f>
        <v>787.18321488630272</v>
      </c>
      <c r="G116" s="85"/>
      <c r="H116" s="87"/>
      <c r="I116" s="81"/>
      <c r="J116" s="81"/>
    </row>
    <row r="117" spans="1:10" ht="18" customHeight="1">
      <c r="A117" s="18" t="s">
        <v>28</v>
      </c>
      <c r="B117" s="19" t="s">
        <v>308</v>
      </c>
      <c r="C117" s="18" t="s">
        <v>2</v>
      </c>
      <c r="D117" s="1"/>
      <c r="E117" s="1"/>
      <c r="F117" s="1"/>
      <c r="G117" s="1"/>
      <c r="H117" s="87"/>
      <c r="I117" s="81"/>
      <c r="J117" s="81"/>
    </row>
    <row r="118" spans="1:10" ht="16.899999999999999" customHeight="1">
      <c r="A118" s="16" t="s">
        <v>160</v>
      </c>
      <c r="B118" s="17" t="s">
        <v>308</v>
      </c>
      <c r="C118" s="16" t="s">
        <v>27</v>
      </c>
      <c r="D118" s="15">
        <v>1</v>
      </c>
      <c r="E118" s="14">
        <f t="shared" ref="E118:E121" si="30">G118-H118</f>
        <v>170.66</v>
      </c>
      <c r="F118" s="65">
        <f t="shared" ref="F118:F121" si="31">D118*E118</f>
        <v>170.66</v>
      </c>
      <c r="G118" s="84">
        <v>175</v>
      </c>
      <c r="H118" s="86">
        <f>G118*$G$8</f>
        <v>4.34</v>
      </c>
      <c r="I118" s="81"/>
      <c r="J118" s="81"/>
    </row>
    <row r="119" spans="1:10" ht="16.899999999999999" customHeight="1">
      <c r="A119" s="16" t="s">
        <v>158</v>
      </c>
      <c r="B119" s="17" t="s">
        <v>310</v>
      </c>
      <c r="C119" s="16" t="s">
        <v>2</v>
      </c>
      <c r="D119" s="15">
        <v>0.05</v>
      </c>
      <c r="E119" s="14">
        <f t="shared" si="30"/>
        <v>394.302616</v>
      </c>
      <c r="F119" s="65">
        <f t="shared" si="31"/>
        <v>19.715130800000001</v>
      </c>
      <c r="G119" s="84">
        <v>404.33</v>
      </c>
      <c r="H119" s="86">
        <f>G119*$G$8</f>
        <v>10.027384</v>
      </c>
      <c r="I119" s="81"/>
      <c r="J119" s="81"/>
    </row>
    <row r="120" spans="1:10" ht="16.899999999999999" customHeight="1">
      <c r="A120" s="16" t="s">
        <v>392</v>
      </c>
      <c r="B120" s="17" t="s">
        <v>101</v>
      </c>
      <c r="C120" s="16" t="s">
        <v>97</v>
      </c>
      <c r="D120" s="15">
        <v>1.5</v>
      </c>
      <c r="E120" s="14">
        <f t="shared" si="30"/>
        <v>15.681215999999999</v>
      </c>
      <c r="F120" s="65">
        <f t="shared" si="31"/>
        <v>23.521823999999999</v>
      </c>
      <c r="G120" s="84">
        <v>16.079999999999998</v>
      </c>
      <c r="H120" s="86">
        <f>G120*$G$8</f>
        <v>0.39878399999999992</v>
      </c>
      <c r="I120" s="81"/>
      <c r="J120" s="81"/>
    </row>
    <row r="121" spans="1:10" ht="16.899999999999999" customHeight="1">
      <c r="A121" s="16" t="s">
        <v>393</v>
      </c>
      <c r="B121" s="17" t="s">
        <v>100</v>
      </c>
      <c r="C121" s="16" t="s">
        <v>97</v>
      </c>
      <c r="D121" s="15">
        <v>1.85</v>
      </c>
      <c r="E121" s="14">
        <f t="shared" si="30"/>
        <v>19.708792000000003</v>
      </c>
      <c r="F121" s="65">
        <f t="shared" si="31"/>
        <v>36.461265200000007</v>
      </c>
      <c r="G121" s="84">
        <v>20.21</v>
      </c>
      <c r="H121" s="86">
        <f>G121*$G$8</f>
        <v>0.50120799999999999</v>
      </c>
      <c r="I121" s="81"/>
      <c r="J121" s="81"/>
    </row>
    <row r="122" spans="1:10" ht="16.899999999999999" customHeight="1">
      <c r="A122" s="1"/>
      <c r="B122" s="1"/>
      <c r="C122" s="1"/>
      <c r="D122" s="1"/>
      <c r="E122" s="13" t="s">
        <v>96</v>
      </c>
      <c r="F122" s="66">
        <f>SUM(F118:F121)</f>
        <v>250.35822000000002</v>
      </c>
      <c r="G122" s="85"/>
      <c r="H122" s="87"/>
      <c r="I122" s="81"/>
      <c r="J122" s="81"/>
    </row>
    <row r="123" spans="1:10" ht="27.75" customHeight="1">
      <c r="A123" s="1"/>
      <c r="B123" s="1"/>
      <c r="C123" s="1"/>
      <c r="D123" s="1"/>
      <c r="E123" s="13" t="s">
        <v>420</v>
      </c>
      <c r="F123" s="67">
        <f>BDI!$D$21*F122</f>
        <v>72.19709021278581</v>
      </c>
      <c r="G123" s="85"/>
      <c r="H123" s="87"/>
      <c r="I123" s="81"/>
      <c r="J123" s="81"/>
    </row>
    <row r="124" spans="1:10" ht="27.75" customHeight="1">
      <c r="A124" s="1"/>
      <c r="B124" s="1"/>
      <c r="C124" s="1"/>
      <c r="D124" s="1"/>
      <c r="E124" s="13" t="s">
        <v>95</v>
      </c>
      <c r="F124" s="66">
        <f>F122+F123</f>
        <v>322.5553102127858</v>
      </c>
      <c r="G124" s="85"/>
      <c r="H124" s="87"/>
      <c r="I124" s="81"/>
      <c r="J124" s="81"/>
    </row>
    <row r="125" spans="1:10" ht="25.5">
      <c r="A125" s="18" t="s">
        <v>31</v>
      </c>
      <c r="B125" s="19" t="s">
        <v>317</v>
      </c>
      <c r="C125" s="18" t="s">
        <v>2</v>
      </c>
      <c r="D125" s="1"/>
      <c r="E125" s="1"/>
      <c r="F125" s="1"/>
      <c r="G125" s="1"/>
      <c r="H125" s="87"/>
      <c r="I125" s="81"/>
      <c r="J125" s="81"/>
    </row>
    <row r="126" spans="1:10" ht="16.899999999999999" customHeight="1">
      <c r="A126" s="16" t="s">
        <v>394</v>
      </c>
      <c r="B126" s="17" t="s">
        <v>319</v>
      </c>
      <c r="C126" s="16" t="s">
        <v>2</v>
      </c>
      <c r="D126" s="15">
        <v>1</v>
      </c>
      <c r="E126" s="14">
        <f t="shared" ref="E126:E129" si="32">G126-H126</f>
        <v>246.09171999999998</v>
      </c>
      <c r="F126" s="65">
        <f t="shared" ref="F126:F129" si="33">D126*E126</f>
        <v>246.09171999999998</v>
      </c>
      <c r="G126" s="84">
        <v>252.35</v>
      </c>
      <c r="H126" s="86">
        <f>G126*$G$8</f>
        <v>6.2582800000000001</v>
      </c>
      <c r="I126" s="81"/>
      <c r="J126" s="81"/>
    </row>
    <row r="127" spans="1:10" ht="16.899999999999999" customHeight="1">
      <c r="A127" s="16" t="s">
        <v>395</v>
      </c>
      <c r="B127" s="17" t="s">
        <v>310</v>
      </c>
      <c r="C127" s="16" t="s">
        <v>104</v>
      </c>
      <c r="D127" s="15">
        <v>0.05</v>
      </c>
      <c r="E127" s="14">
        <f t="shared" si="32"/>
        <v>394.302616</v>
      </c>
      <c r="F127" s="65">
        <f t="shared" si="33"/>
        <v>19.715130800000001</v>
      </c>
      <c r="G127" s="84">
        <v>404.33</v>
      </c>
      <c r="H127" s="86">
        <f>G127*$G$8</f>
        <v>10.027384</v>
      </c>
      <c r="I127" s="81"/>
      <c r="J127" s="81"/>
    </row>
    <row r="128" spans="1:10" ht="16.899999999999999" customHeight="1">
      <c r="A128" s="16" t="s">
        <v>396</v>
      </c>
      <c r="B128" s="17" t="s">
        <v>101</v>
      </c>
      <c r="C128" s="16" t="s">
        <v>97</v>
      </c>
      <c r="D128" s="15">
        <v>1.5</v>
      </c>
      <c r="E128" s="14">
        <f t="shared" si="32"/>
        <v>15.681215999999999</v>
      </c>
      <c r="F128" s="65">
        <f t="shared" si="33"/>
        <v>23.521823999999999</v>
      </c>
      <c r="G128" s="84">
        <v>16.079999999999998</v>
      </c>
      <c r="H128" s="86">
        <f>G128*$G$8</f>
        <v>0.39878399999999992</v>
      </c>
      <c r="I128" s="81"/>
      <c r="J128" s="81"/>
    </row>
    <row r="129" spans="1:10" ht="16.899999999999999" customHeight="1">
      <c r="A129" s="16" t="s">
        <v>397</v>
      </c>
      <c r="B129" s="17" t="s">
        <v>100</v>
      </c>
      <c r="C129" s="16" t="s">
        <v>97</v>
      </c>
      <c r="D129" s="15">
        <v>2.2999999999999998</v>
      </c>
      <c r="E129" s="14">
        <f t="shared" si="32"/>
        <v>19.708792000000003</v>
      </c>
      <c r="F129" s="65">
        <f t="shared" si="33"/>
        <v>45.330221600000002</v>
      </c>
      <c r="G129" s="84">
        <v>20.21</v>
      </c>
      <c r="H129" s="86">
        <f>G129*$G$8</f>
        <v>0.50120799999999999</v>
      </c>
      <c r="I129" s="81"/>
      <c r="J129" s="81"/>
    </row>
    <row r="130" spans="1:10" ht="16.899999999999999" customHeight="1">
      <c r="A130" s="1"/>
      <c r="B130" s="1"/>
      <c r="C130" s="1"/>
      <c r="D130" s="1"/>
      <c r="E130" s="13" t="s">
        <v>96</v>
      </c>
      <c r="F130" s="66">
        <f>SUM(F126:F129)</f>
        <v>334.6588964</v>
      </c>
      <c r="G130" s="85"/>
      <c r="H130" s="87"/>
      <c r="I130" s="81"/>
      <c r="J130" s="81"/>
    </row>
    <row r="131" spans="1:10" ht="27.75" customHeight="1">
      <c r="A131" s="1"/>
      <c r="B131" s="1"/>
      <c r="C131" s="1"/>
      <c r="D131" s="1"/>
      <c r="E131" s="13" t="s">
        <v>420</v>
      </c>
      <c r="F131" s="67">
        <f>BDI!$D$21*F130</f>
        <v>96.507310740195152</v>
      </c>
      <c r="G131" s="85"/>
      <c r="H131" s="87"/>
      <c r="I131" s="81"/>
      <c r="J131" s="81"/>
    </row>
    <row r="132" spans="1:10" ht="27.75" customHeight="1">
      <c r="A132" s="1"/>
      <c r="B132" s="1"/>
      <c r="C132" s="1"/>
      <c r="D132" s="1"/>
      <c r="E132" s="13" t="s">
        <v>95</v>
      </c>
      <c r="F132" s="66">
        <f>F130+F131</f>
        <v>431.16620714019518</v>
      </c>
      <c r="G132" s="85"/>
      <c r="H132" s="87"/>
      <c r="I132" s="81"/>
      <c r="J132" s="81"/>
    </row>
    <row r="133" spans="1:10" ht="19.149999999999999" customHeight="1">
      <c r="A133" s="101">
        <v>6</v>
      </c>
      <c r="B133" s="102" t="s">
        <v>368</v>
      </c>
      <c r="C133" s="103"/>
      <c r="D133" s="103"/>
      <c r="E133" s="103"/>
      <c r="F133" s="103"/>
      <c r="G133" s="1"/>
      <c r="H133" s="87"/>
      <c r="I133" s="81"/>
      <c r="J133" s="81"/>
    </row>
    <row r="134" spans="1:10" ht="18" customHeight="1">
      <c r="A134" s="18" t="s">
        <v>32</v>
      </c>
      <c r="B134" s="19" t="s">
        <v>367</v>
      </c>
      <c r="C134" s="18" t="s">
        <v>27</v>
      </c>
      <c r="D134" s="1"/>
      <c r="E134" s="1"/>
      <c r="F134" s="1"/>
      <c r="G134" s="1"/>
      <c r="H134" s="87"/>
      <c r="I134" s="81"/>
      <c r="J134" s="81"/>
    </row>
    <row r="135" spans="1:10" ht="16.899999999999999" customHeight="1">
      <c r="A135" s="16" t="s">
        <v>34</v>
      </c>
      <c r="B135" s="17" t="s">
        <v>162</v>
      </c>
      <c r="C135" s="16" t="s">
        <v>27</v>
      </c>
      <c r="D135" s="15">
        <v>1</v>
      </c>
      <c r="E135" s="14">
        <f t="shared" ref="E135:E136" si="34">G135-H135</f>
        <v>64.850800000000007</v>
      </c>
      <c r="F135" s="65">
        <f>D135*E135</f>
        <v>64.850800000000007</v>
      </c>
      <c r="G135" s="84">
        <v>66.5</v>
      </c>
      <c r="H135" s="86">
        <f>G135*$G$8</f>
        <v>1.6492</v>
      </c>
      <c r="I135" s="81"/>
      <c r="J135" s="81"/>
    </row>
    <row r="136" spans="1:10" ht="16.899999999999999" customHeight="1">
      <c r="A136" s="16" t="s">
        <v>398</v>
      </c>
      <c r="B136" s="17" t="s">
        <v>142</v>
      </c>
      <c r="C136" s="16" t="s">
        <v>97</v>
      </c>
      <c r="D136" s="15">
        <v>1.1000000000000001</v>
      </c>
      <c r="E136" s="14">
        <f t="shared" si="34"/>
        <v>19.543008</v>
      </c>
      <c r="F136" s="65">
        <f t="shared" ref="F136" si="35">D136*E136</f>
        <v>21.497308800000003</v>
      </c>
      <c r="G136" s="84">
        <v>20.04</v>
      </c>
      <c r="H136" s="86">
        <f>G136*$G$8</f>
        <v>0.49699199999999993</v>
      </c>
      <c r="I136" s="81"/>
      <c r="J136" s="81"/>
    </row>
    <row r="137" spans="1:10" ht="16.899999999999999" customHeight="1">
      <c r="A137" s="1"/>
      <c r="B137" s="1"/>
      <c r="C137" s="1"/>
      <c r="D137" s="1"/>
      <c r="E137" s="13" t="s">
        <v>96</v>
      </c>
      <c r="F137" s="66">
        <f>SUM(F135:F136)</f>
        <v>86.348108800000006</v>
      </c>
      <c r="G137" s="85"/>
      <c r="H137" s="87"/>
      <c r="I137" s="81"/>
      <c r="J137" s="81"/>
    </row>
    <row r="138" spans="1:10">
      <c r="A138" s="1"/>
      <c r="B138" s="1"/>
      <c r="C138" s="1"/>
      <c r="D138" s="1"/>
      <c r="E138" s="13" t="s">
        <v>420</v>
      </c>
      <c r="F138" s="67">
        <f>BDI!$D$21*F137</f>
        <v>24.900649160778684</v>
      </c>
      <c r="G138" s="85"/>
      <c r="H138" s="87"/>
      <c r="I138" s="81"/>
      <c r="J138" s="81"/>
    </row>
    <row r="139" spans="1:10">
      <c r="A139" s="1"/>
      <c r="B139" s="1"/>
      <c r="C139" s="1"/>
      <c r="D139" s="1"/>
      <c r="E139" s="13" t="s">
        <v>95</v>
      </c>
      <c r="F139" s="66">
        <f>F137+F138</f>
        <v>111.24875796077869</v>
      </c>
      <c r="G139" s="85"/>
      <c r="H139" s="87"/>
      <c r="I139" s="81"/>
      <c r="J139" s="81"/>
    </row>
    <row r="140" spans="1:10" ht="18" customHeight="1">
      <c r="A140" s="18" t="s">
        <v>37</v>
      </c>
      <c r="B140" s="19" t="s">
        <v>29</v>
      </c>
      <c r="C140" s="18" t="s">
        <v>27</v>
      </c>
      <c r="D140" s="1"/>
      <c r="E140" s="1"/>
      <c r="F140" s="1"/>
      <c r="G140" s="1"/>
      <c r="H140" s="87"/>
      <c r="I140" s="81"/>
      <c r="J140" s="81"/>
    </row>
    <row r="141" spans="1:10" ht="16.899999999999999" customHeight="1">
      <c r="A141" s="16" t="s">
        <v>39</v>
      </c>
      <c r="B141" s="17" t="s">
        <v>159</v>
      </c>
      <c r="C141" s="16" t="s">
        <v>27</v>
      </c>
      <c r="D141" s="15">
        <v>1</v>
      </c>
      <c r="E141" s="14">
        <f t="shared" ref="E141:E142" si="36">G141-H141</f>
        <v>41.026663999999997</v>
      </c>
      <c r="F141" s="65">
        <f t="shared" ref="F141:F142" si="37">D141*E141</f>
        <v>41.026663999999997</v>
      </c>
      <c r="G141" s="84">
        <v>42.07</v>
      </c>
      <c r="H141" s="86">
        <f>G141*$G$8</f>
        <v>1.043336</v>
      </c>
      <c r="I141" s="81"/>
      <c r="J141" s="81"/>
    </row>
    <row r="142" spans="1:10" ht="16.899999999999999" customHeight="1">
      <c r="A142" s="16" t="s">
        <v>42</v>
      </c>
      <c r="B142" s="17" t="s">
        <v>142</v>
      </c>
      <c r="C142" s="16" t="s">
        <v>97</v>
      </c>
      <c r="D142" s="15">
        <v>1.1000000000000001</v>
      </c>
      <c r="E142" s="14">
        <f t="shared" si="36"/>
        <v>19.543008</v>
      </c>
      <c r="F142" s="65">
        <f t="shared" si="37"/>
        <v>21.497308800000003</v>
      </c>
      <c r="G142" s="84">
        <v>20.04</v>
      </c>
      <c r="H142" s="86">
        <f>G142*$G$8</f>
        <v>0.49699199999999993</v>
      </c>
      <c r="I142" s="81"/>
      <c r="J142" s="81"/>
    </row>
    <row r="143" spans="1:10" ht="16.899999999999999" customHeight="1">
      <c r="A143" s="1"/>
      <c r="B143" s="1"/>
      <c r="C143" s="1"/>
      <c r="D143" s="1"/>
      <c r="E143" s="13" t="s">
        <v>96</v>
      </c>
      <c r="F143" s="66">
        <f>SUM(F141:F142)</f>
        <v>62.523972799999996</v>
      </c>
      <c r="G143" s="85"/>
      <c r="H143" s="87"/>
      <c r="I143" s="81"/>
      <c r="J143" s="81"/>
    </row>
    <row r="144" spans="1:10">
      <c r="A144" s="1"/>
      <c r="B144" s="1"/>
      <c r="C144" s="1"/>
      <c r="D144" s="1"/>
      <c r="E144" s="13" t="s">
        <v>420</v>
      </c>
      <c r="F144" s="67">
        <f>BDI!$D$21*F143</f>
        <v>18.030360276180929</v>
      </c>
      <c r="G144" s="85"/>
      <c r="H144" s="87"/>
      <c r="I144" s="81"/>
      <c r="J144" s="81"/>
    </row>
    <row r="145" spans="1:10">
      <c r="A145" s="1"/>
      <c r="B145" s="1"/>
      <c r="C145" s="1"/>
      <c r="D145" s="1"/>
      <c r="E145" s="13" t="s">
        <v>95</v>
      </c>
      <c r="F145" s="66">
        <f>F143+F144</f>
        <v>80.554333076180924</v>
      </c>
      <c r="G145" s="85"/>
      <c r="H145" s="87"/>
      <c r="I145" s="81"/>
      <c r="J145" s="81"/>
    </row>
    <row r="146" spans="1:10" ht="19.149999999999999" customHeight="1">
      <c r="A146" s="21">
        <v>7</v>
      </c>
      <c r="B146" s="20" t="s">
        <v>33</v>
      </c>
      <c r="C146" s="1"/>
      <c r="D146" s="1"/>
      <c r="E146" s="1"/>
      <c r="F146" s="1"/>
      <c r="G146" s="1"/>
      <c r="H146" s="87"/>
      <c r="I146" s="81"/>
      <c r="J146" s="81"/>
    </row>
    <row r="147" spans="1:10" ht="20.25" customHeight="1">
      <c r="A147" s="18" t="s">
        <v>47</v>
      </c>
      <c r="B147" s="19" t="s">
        <v>305</v>
      </c>
      <c r="C147" s="18" t="s">
        <v>2</v>
      </c>
      <c r="D147" s="1"/>
      <c r="E147" s="1"/>
      <c r="F147" s="1"/>
      <c r="G147" s="1"/>
      <c r="H147" s="87"/>
      <c r="I147" s="81"/>
      <c r="J147" s="81"/>
    </row>
    <row r="148" spans="1:10" ht="18.75" customHeight="1">
      <c r="A148" s="16" t="s">
        <v>154</v>
      </c>
      <c r="B148" s="17" t="s">
        <v>306</v>
      </c>
      <c r="C148" s="16" t="s">
        <v>27</v>
      </c>
      <c r="D148" s="15">
        <v>34</v>
      </c>
      <c r="E148" s="14">
        <f t="shared" ref="E148:E151" si="38">G148-H148</f>
        <v>0.84842399999999996</v>
      </c>
      <c r="F148" s="65">
        <f t="shared" ref="F148:F151" si="39">D148*E148</f>
        <v>28.846415999999998</v>
      </c>
      <c r="G148" s="84">
        <v>0.87</v>
      </c>
      <c r="H148" s="86">
        <f>G148*$G$8</f>
        <v>2.1575999999999998E-2</v>
      </c>
      <c r="I148" s="81"/>
      <c r="J148" s="81"/>
    </row>
    <row r="149" spans="1:10" ht="16.899999999999999" customHeight="1">
      <c r="A149" s="16" t="s">
        <v>151</v>
      </c>
      <c r="B149" s="17" t="s">
        <v>157</v>
      </c>
      <c r="C149" s="16" t="s">
        <v>104</v>
      </c>
      <c r="D149" s="15">
        <v>0.02</v>
      </c>
      <c r="E149" s="14">
        <f t="shared" si="38"/>
        <v>385.91589600000003</v>
      </c>
      <c r="F149" s="65">
        <f t="shared" si="39"/>
        <v>7.7183179200000005</v>
      </c>
      <c r="G149" s="84">
        <v>395.73</v>
      </c>
      <c r="H149" s="86">
        <f>G149*$G$8</f>
        <v>9.8141040000000004</v>
      </c>
      <c r="I149" s="81"/>
      <c r="J149" s="81"/>
    </row>
    <row r="150" spans="1:10" ht="16.899999999999999" customHeight="1">
      <c r="A150" s="16" t="s">
        <v>148</v>
      </c>
      <c r="B150" s="17" t="s">
        <v>100</v>
      </c>
      <c r="C150" s="16" t="s">
        <v>97</v>
      </c>
      <c r="D150" s="15">
        <v>1</v>
      </c>
      <c r="E150" s="14">
        <f t="shared" si="38"/>
        <v>19.708792000000003</v>
      </c>
      <c r="F150" s="65">
        <f t="shared" si="39"/>
        <v>19.708792000000003</v>
      </c>
      <c r="G150" s="84">
        <v>20.21</v>
      </c>
      <c r="H150" s="86">
        <f>G150*$G$8</f>
        <v>0.50120799999999999</v>
      </c>
      <c r="I150" s="81"/>
      <c r="J150" s="81"/>
    </row>
    <row r="151" spans="1:10" ht="16.899999999999999" customHeight="1">
      <c r="A151" s="16" t="s">
        <v>147</v>
      </c>
      <c r="B151" s="17" t="s">
        <v>98</v>
      </c>
      <c r="C151" s="16" t="s">
        <v>97</v>
      </c>
      <c r="D151" s="15">
        <v>0.5</v>
      </c>
      <c r="E151" s="14">
        <f t="shared" si="38"/>
        <v>15.622703999999999</v>
      </c>
      <c r="F151" s="65">
        <f t="shared" si="39"/>
        <v>7.8113519999999994</v>
      </c>
      <c r="G151" s="84">
        <v>16.02</v>
      </c>
      <c r="H151" s="86">
        <f>G151*$G$8</f>
        <v>0.39729599999999998</v>
      </c>
      <c r="I151" s="81"/>
      <c r="J151" s="81"/>
    </row>
    <row r="152" spans="1:10" ht="16.899999999999999" customHeight="1">
      <c r="A152" s="1"/>
      <c r="B152" s="1"/>
      <c r="C152" s="1"/>
      <c r="D152" s="1"/>
      <c r="E152" s="13" t="s">
        <v>96</v>
      </c>
      <c r="F152" s="66">
        <f>SUM(F148:F151)</f>
        <v>64.084877919999997</v>
      </c>
      <c r="G152" s="85"/>
      <c r="H152" s="87"/>
      <c r="I152" s="81"/>
      <c r="J152" s="81"/>
    </row>
    <row r="153" spans="1:10">
      <c r="A153" s="1"/>
      <c r="B153" s="1"/>
      <c r="C153" s="1"/>
      <c r="D153" s="1"/>
      <c r="E153" s="13" t="s">
        <v>420</v>
      </c>
      <c r="F153" s="67">
        <f>BDI!$D$21*F152</f>
        <v>18.480486530322853</v>
      </c>
      <c r="G153" s="85"/>
      <c r="H153" s="87"/>
      <c r="I153" s="81"/>
      <c r="J153" s="81"/>
    </row>
    <row r="154" spans="1:10">
      <c r="A154" s="1"/>
      <c r="B154" s="1"/>
      <c r="C154" s="1"/>
      <c r="D154" s="1"/>
      <c r="E154" s="13" t="s">
        <v>95</v>
      </c>
      <c r="F154" s="66">
        <f>F152+F153</f>
        <v>82.565364450322846</v>
      </c>
      <c r="G154" s="85"/>
      <c r="H154" s="87"/>
      <c r="I154" s="81"/>
      <c r="J154" s="81"/>
    </row>
    <row r="155" spans="1:10" ht="20.25" customHeight="1">
      <c r="A155" s="18" t="s">
        <v>50</v>
      </c>
      <c r="B155" s="19" t="s">
        <v>298</v>
      </c>
      <c r="C155" s="18" t="s">
        <v>2</v>
      </c>
      <c r="D155" s="1"/>
      <c r="E155" s="1"/>
      <c r="F155" s="1"/>
      <c r="G155" s="1"/>
      <c r="H155" s="87"/>
      <c r="I155" s="81"/>
      <c r="J155" s="81"/>
    </row>
    <row r="156" spans="1:10" ht="16.899999999999999" customHeight="1">
      <c r="A156" s="16" t="s">
        <v>146</v>
      </c>
      <c r="B156" s="17" t="s">
        <v>299</v>
      </c>
      <c r="C156" s="16" t="s">
        <v>104</v>
      </c>
      <c r="D156" s="15">
        <v>3.0000000000000001E-3</v>
      </c>
      <c r="E156" s="14">
        <f t="shared" ref="E156:E158" si="40">G156-H156</f>
        <v>604.89705600000002</v>
      </c>
      <c r="F156" s="65">
        <f t="shared" ref="F156:F158" si="41">D156*E156</f>
        <v>1.8146911680000002</v>
      </c>
      <c r="G156" s="84">
        <v>620.28</v>
      </c>
      <c r="H156" s="86">
        <f>G156*$G$8</f>
        <v>15.382943999999998</v>
      </c>
      <c r="I156" s="81"/>
      <c r="J156" s="81"/>
    </row>
    <row r="157" spans="1:10" ht="16.899999999999999" customHeight="1">
      <c r="A157" s="16" t="s">
        <v>145</v>
      </c>
      <c r="B157" s="17" t="s">
        <v>100</v>
      </c>
      <c r="C157" s="16" t="s">
        <v>97</v>
      </c>
      <c r="D157" s="15">
        <v>0.23</v>
      </c>
      <c r="E157" s="14">
        <f t="shared" si="40"/>
        <v>19.708792000000003</v>
      </c>
      <c r="F157" s="65">
        <f t="shared" si="41"/>
        <v>4.5330221600000007</v>
      </c>
      <c r="G157" s="84">
        <v>20.21</v>
      </c>
      <c r="H157" s="86">
        <f>G157*$G$8</f>
        <v>0.50120799999999999</v>
      </c>
      <c r="I157" s="81"/>
      <c r="J157" s="81"/>
    </row>
    <row r="158" spans="1:10" ht="16.899999999999999" customHeight="1">
      <c r="A158" s="16" t="s">
        <v>143</v>
      </c>
      <c r="B158" s="17" t="s">
        <v>98</v>
      </c>
      <c r="C158" s="16" t="s">
        <v>97</v>
      </c>
      <c r="D158" s="15">
        <v>0.23</v>
      </c>
      <c r="E158" s="14">
        <f t="shared" si="40"/>
        <v>15.622703999999999</v>
      </c>
      <c r="F158" s="65">
        <f t="shared" si="41"/>
        <v>3.59322192</v>
      </c>
      <c r="G158" s="84">
        <v>16.02</v>
      </c>
      <c r="H158" s="86">
        <f>G158*$G$8</f>
        <v>0.39729599999999998</v>
      </c>
      <c r="I158" s="81"/>
      <c r="J158" s="81"/>
    </row>
    <row r="159" spans="1:10" ht="16.899999999999999" customHeight="1">
      <c r="A159" s="1"/>
      <c r="B159" s="1"/>
      <c r="C159" s="1"/>
      <c r="D159" s="1"/>
      <c r="E159" s="13" t="s">
        <v>96</v>
      </c>
      <c r="F159" s="66">
        <f>SUM(F156:F158)</f>
        <v>9.9409352480000006</v>
      </c>
      <c r="G159" s="85"/>
      <c r="H159" s="87"/>
      <c r="I159" s="81"/>
      <c r="J159" s="81"/>
    </row>
    <row r="160" spans="1:10">
      <c r="A160" s="1"/>
      <c r="B160" s="1"/>
      <c r="C160" s="1"/>
      <c r="D160" s="1"/>
      <c r="E160" s="13" t="s">
        <v>420</v>
      </c>
      <c r="F160" s="67">
        <f>BDI!$D$21*F159</f>
        <v>2.866718731661051</v>
      </c>
      <c r="G160" s="85"/>
      <c r="H160" s="87"/>
      <c r="I160" s="81"/>
      <c r="J160" s="81"/>
    </row>
    <row r="161" spans="1:10">
      <c r="A161" s="1"/>
      <c r="B161" s="1"/>
      <c r="C161" s="1"/>
      <c r="D161" s="1"/>
      <c r="E161" s="13" t="s">
        <v>95</v>
      </c>
      <c r="F161" s="66">
        <f>F159+F160</f>
        <v>12.807653979661051</v>
      </c>
      <c r="G161" s="85"/>
      <c r="H161" s="87"/>
      <c r="I161" s="81"/>
      <c r="J161" s="81"/>
    </row>
    <row r="162" spans="1:10" ht="20.25" customHeight="1">
      <c r="A162" s="18" t="s">
        <v>429</v>
      </c>
      <c r="B162" s="19" t="s">
        <v>35</v>
      </c>
      <c r="C162" s="18" t="s">
        <v>2</v>
      </c>
      <c r="D162" s="1"/>
      <c r="E162" s="1"/>
      <c r="F162" s="1"/>
      <c r="G162" s="1"/>
      <c r="H162" s="87"/>
      <c r="I162" s="81"/>
      <c r="J162" s="81"/>
    </row>
    <row r="163" spans="1:10" ht="16.899999999999999" customHeight="1">
      <c r="A163" s="16" t="s">
        <v>481</v>
      </c>
      <c r="B163" s="17" t="s">
        <v>157</v>
      </c>
      <c r="C163" s="16" t="s">
        <v>104</v>
      </c>
      <c r="D163" s="15">
        <v>2.5000000000000001E-2</v>
      </c>
      <c r="E163" s="14">
        <f t="shared" ref="E163:E165" si="42">G163-H163</f>
        <v>385.91589600000003</v>
      </c>
      <c r="F163" s="65">
        <f t="shared" ref="F163:F165" si="43">D163*E163</f>
        <v>9.6478974000000015</v>
      </c>
      <c r="G163" s="84">
        <v>395.73</v>
      </c>
      <c r="H163" s="86">
        <f>G163*$G$8</f>
        <v>9.8141040000000004</v>
      </c>
      <c r="I163" s="81"/>
      <c r="J163" s="81"/>
    </row>
    <row r="164" spans="1:10" ht="16.899999999999999" customHeight="1">
      <c r="A164" s="16" t="s">
        <v>482</v>
      </c>
      <c r="B164" s="17" t="s">
        <v>101</v>
      </c>
      <c r="C164" s="16" t="s">
        <v>97</v>
      </c>
      <c r="D164" s="15">
        <v>0.87</v>
      </c>
      <c r="E164" s="14">
        <f t="shared" si="42"/>
        <v>15.681215999999999</v>
      </c>
      <c r="F164" s="65">
        <f t="shared" si="43"/>
        <v>13.64265792</v>
      </c>
      <c r="G164" s="84">
        <v>16.079999999999998</v>
      </c>
      <c r="H164" s="86">
        <f>G164*$G$8</f>
        <v>0.39878399999999992</v>
      </c>
      <c r="I164" s="81"/>
      <c r="J164" s="81"/>
    </row>
    <row r="165" spans="1:10" ht="16.899999999999999" customHeight="1">
      <c r="A165" s="16" t="s">
        <v>483</v>
      </c>
      <c r="B165" s="17" t="s">
        <v>100</v>
      </c>
      <c r="C165" s="16" t="s">
        <v>97</v>
      </c>
      <c r="D165" s="15">
        <v>0.87</v>
      </c>
      <c r="E165" s="14">
        <f t="shared" si="42"/>
        <v>19.708792000000003</v>
      </c>
      <c r="F165" s="65">
        <f t="shared" si="43"/>
        <v>17.146649040000003</v>
      </c>
      <c r="G165" s="84">
        <v>20.21</v>
      </c>
      <c r="H165" s="86">
        <f>G165*$G$8</f>
        <v>0.50120799999999999</v>
      </c>
      <c r="I165" s="81"/>
      <c r="J165" s="81"/>
    </row>
    <row r="166" spans="1:10" ht="16.899999999999999" customHeight="1">
      <c r="A166" s="1"/>
      <c r="B166" s="1"/>
      <c r="C166" s="1"/>
      <c r="D166" s="1"/>
      <c r="E166" s="13" t="s">
        <v>96</v>
      </c>
      <c r="F166" s="66">
        <f>SUM(F163:F165)</f>
        <v>40.43720436000001</v>
      </c>
      <c r="G166" s="85"/>
      <c r="H166" s="87"/>
      <c r="I166" s="81"/>
      <c r="J166" s="81"/>
    </row>
    <row r="167" spans="1:10">
      <c r="A167" s="1"/>
      <c r="B167" s="1"/>
      <c r="C167" s="1"/>
      <c r="D167" s="1"/>
      <c r="E167" s="13" t="s">
        <v>420</v>
      </c>
      <c r="F167" s="67">
        <f>BDI!$D$21*F166</f>
        <v>11.661085029010737</v>
      </c>
      <c r="G167" s="85"/>
      <c r="H167" s="87"/>
      <c r="I167" s="81"/>
      <c r="J167" s="81"/>
    </row>
    <row r="168" spans="1:10">
      <c r="A168" s="1"/>
      <c r="B168" s="1"/>
      <c r="C168" s="1"/>
      <c r="D168" s="1"/>
      <c r="E168" s="13" t="s">
        <v>95</v>
      </c>
      <c r="F168" s="66">
        <f>F166+F167</f>
        <v>52.098289389010745</v>
      </c>
      <c r="G168" s="85"/>
      <c r="H168" s="87"/>
      <c r="I168" s="81"/>
      <c r="J168" s="81"/>
    </row>
    <row r="169" spans="1:10" ht="20.25" customHeight="1">
      <c r="A169" s="18" t="s">
        <v>430</v>
      </c>
      <c r="B169" s="19" t="s">
        <v>307</v>
      </c>
      <c r="C169" s="18" t="s">
        <v>2</v>
      </c>
      <c r="D169" s="1"/>
      <c r="E169" s="1"/>
      <c r="F169" s="1"/>
      <c r="G169" s="1"/>
      <c r="H169" s="87"/>
      <c r="I169" s="81"/>
      <c r="J169" s="81"/>
    </row>
    <row r="170" spans="1:10" ht="18.75" customHeight="1">
      <c r="A170" s="16" t="s">
        <v>477</v>
      </c>
      <c r="B170" s="17" t="s">
        <v>306</v>
      </c>
      <c r="C170" s="16" t="s">
        <v>27</v>
      </c>
      <c r="D170" s="15">
        <v>50</v>
      </c>
      <c r="E170" s="14">
        <f t="shared" ref="E170:E173" si="44">G170-H170</f>
        <v>0.84842399999999996</v>
      </c>
      <c r="F170" s="65">
        <f t="shared" ref="F170:F173" si="45">D170*E170</f>
        <v>42.421199999999999</v>
      </c>
      <c r="G170" s="84">
        <v>0.87</v>
      </c>
      <c r="H170" s="86">
        <f>G170*$G$8</f>
        <v>2.1575999999999998E-2</v>
      </c>
      <c r="I170" s="81"/>
      <c r="J170" s="81"/>
    </row>
    <row r="171" spans="1:10" ht="16.899999999999999" customHeight="1">
      <c r="A171" s="16" t="s">
        <v>478</v>
      </c>
      <c r="B171" s="17" t="s">
        <v>157</v>
      </c>
      <c r="C171" s="16" t="s">
        <v>104</v>
      </c>
      <c r="D171" s="15">
        <v>0.03</v>
      </c>
      <c r="E171" s="14">
        <f t="shared" si="44"/>
        <v>385.91589600000003</v>
      </c>
      <c r="F171" s="65">
        <f t="shared" si="45"/>
        <v>11.577476880000001</v>
      </c>
      <c r="G171" s="84">
        <v>395.73</v>
      </c>
      <c r="H171" s="86">
        <f>G171*$G$8</f>
        <v>9.8141040000000004</v>
      </c>
      <c r="I171" s="81"/>
      <c r="J171" s="81"/>
    </row>
    <row r="172" spans="1:10" ht="16.899999999999999" customHeight="1">
      <c r="A172" s="16" t="s">
        <v>479</v>
      </c>
      <c r="B172" s="17" t="s">
        <v>100</v>
      </c>
      <c r="C172" s="16" t="s">
        <v>97</v>
      </c>
      <c r="D172" s="15">
        <v>1.2</v>
      </c>
      <c r="E172" s="14">
        <f t="shared" si="44"/>
        <v>19.708792000000003</v>
      </c>
      <c r="F172" s="65">
        <f t="shared" si="45"/>
        <v>23.650550400000004</v>
      </c>
      <c r="G172" s="84">
        <v>20.21</v>
      </c>
      <c r="H172" s="86">
        <f>G172*$G$8</f>
        <v>0.50120799999999999</v>
      </c>
      <c r="I172" s="81"/>
      <c r="J172" s="81"/>
    </row>
    <row r="173" spans="1:10" ht="16.899999999999999" customHeight="1">
      <c r="A173" s="16" t="s">
        <v>480</v>
      </c>
      <c r="B173" s="17" t="s">
        <v>98</v>
      </c>
      <c r="C173" s="16" t="s">
        <v>97</v>
      </c>
      <c r="D173" s="15">
        <v>0.6</v>
      </c>
      <c r="E173" s="14">
        <f t="shared" si="44"/>
        <v>15.622703999999999</v>
      </c>
      <c r="F173" s="65">
        <f t="shared" si="45"/>
        <v>9.3736223999999986</v>
      </c>
      <c r="G173" s="84">
        <v>16.02</v>
      </c>
      <c r="H173" s="86">
        <f>G173*$G$8</f>
        <v>0.39729599999999998</v>
      </c>
      <c r="I173" s="81"/>
      <c r="J173" s="81"/>
    </row>
    <row r="174" spans="1:10" ht="16.899999999999999" customHeight="1">
      <c r="A174" s="1"/>
      <c r="B174" s="1"/>
      <c r="C174" s="1"/>
      <c r="D174" s="1"/>
      <c r="E174" s="13" t="s">
        <v>96</v>
      </c>
      <c r="F174" s="66">
        <f>SUM(F170:F173)</f>
        <v>87.022849680000007</v>
      </c>
      <c r="G174" s="85"/>
      <c r="H174" s="87"/>
      <c r="I174" s="81"/>
      <c r="J174" s="81"/>
    </row>
    <row r="175" spans="1:10">
      <c r="A175" s="1"/>
      <c r="B175" s="1"/>
      <c r="C175" s="1"/>
      <c r="D175" s="1"/>
      <c r="E175" s="13" t="s">
        <v>420</v>
      </c>
      <c r="F175" s="67">
        <f>BDI!$D$21*F174</f>
        <v>25.095227665864773</v>
      </c>
      <c r="G175" s="85"/>
      <c r="H175" s="87"/>
      <c r="I175" s="81"/>
      <c r="J175" s="81"/>
    </row>
    <row r="176" spans="1:10">
      <c r="A176" s="1"/>
      <c r="B176" s="1"/>
      <c r="C176" s="1"/>
      <c r="D176" s="1"/>
      <c r="E176" s="13" t="s">
        <v>95</v>
      </c>
      <c r="F176" s="66">
        <f>F174+F175</f>
        <v>112.11807734586478</v>
      </c>
      <c r="G176" s="85"/>
      <c r="H176" s="87"/>
      <c r="I176" s="81"/>
      <c r="J176" s="81"/>
    </row>
    <row r="177" spans="1:10" ht="18" customHeight="1">
      <c r="A177" s="104">
        <v>8</v>
      </c>
      <c r="B177" s="102" t="s">
        <v>38</v>
      </c>
      <c r="C177" s="103"/>
      <c r="D177" s="103"/>
      <c r="E177" s="103"/>
      <c r="F177" s="103"/>
      <c r="G177" s="1"/>
      <c r="H177" s="87"/>
      <c r="I177" s="81"/>
      <c r="J177" s="81"/>
    </row>
    <row r="178" spans="1:10" ht="27" customHeight="1">
      <c r="A178" s="18" t="s">
        <v>54</v>
      </c>
      <c r="B178" s="19" t="s">
        <v>40</v>
      </c>
      <c r="C178" s="18" t="s">
        <v>2</v>
      </c>
      <c r="D178" s="1"/>
      <c r="E178" s="1"/>
      <c r="F178" s="1"/>
      <c r="G178" s="1"/>
      <c r="H178" s="87"/>
      <c r="I178" s="81"/>
      <c r="J178" s="81"/>
    </row>
    <row r="179" spans="1:10" ht="16.899999999999999" customHeight="1">
      <c r="A179" s="16" t="s">
        <v>141</v>
      </c>
      <c r="B179" s="17" t="s">
        <v>156</v>
      </c>
      <c r="C179" s="16" t="s">
        <v>149</v>
      </c>
      <c r="D179" s="15">
        <v>5</v>
      </c>
      <c r="E179" s="14">
        <f t="shared" ref="E179:E183" si="46">G179-H179</f>
        <v>0.73140000000000005</v>
      </c>
      <c r="F179" s="65">
        <f t="shared" ref="F179:F183" si="47">D179*E179</f>
        <v>3.657</v>
      </c>
      <c r="G179" s="84">
        <v>0.75</v>
      </c>
      <c r="H179" s="86">
        <f>G179*$G$8</f>
        <v>1.8599999999999998E-2</v>
      </c>
      <c r="I179" s="81"/>
      <c r="J179" s="81"/>
    </row>
    <row r="180" spans="1:10" ht="16.899999999999999" customHeight="1">
      <c r="A180" s="16" t="s">
        <v>140</v>
      </c>
      <c r="B180" s="17" t="s">
        <v>155</v>
      </c>
      <c r="C180" s="16" t="s">
        <v>149</v>
      </c>
      <c r="D180" s="15">
        <v>1.2</v>
      </c>
      <c r="E180" s="14">
        <f t="shared" si="46"/>
        <v>4.2908800000000005</v>
      </c>
      <c r="F180" s="65">
        <f t="shared" si="47"/>
        <v>5.1490560000000007</v>
      </c>
      <c r="G180" s="84">
        <v>4.4000000000000004</v>
      </c>
      <c r="H180" s="86">
        <f>G180*$G$8</f>
        <v>0.10912000000000001</v>
      </c>
      <c r="I180" s="81"/>
      <c r="J180" s="81"/>
    </row>
    <row r="181" spans="1:10" ht="16.899999999999999" customHeight="1">
      <c r="A181" s="16" t="s">
        <v>139</v>
      </c>
      <c r="B181" s="17" t="s">
        <v>40</v>
      </c>
      <c r="C181" s="16" t="s">
        <v>2</v>
      </c>
      <c r="D181" s="15">
        <v>1.05</v>
      </c>
      <c r="E181" s="14">
        <f t="shared" si="46"/>
        <v>26.310896</v>
      </c>
      <c r="F181" s="65">
        <f t="shared" si="47"/>
        <v>27.626440800000001</v>
      </c>
      <c r="G181" s="84">
        <v>26.98</v>
      </c>
      <c r="H181" s="86">
        <f>G181*$G$8</f>
        <v>0.66910400000000003</v>
      </c>
      <c r="I181" s="81"/>
      <c r="J181" s="81"/>
    </row>
    <row r="182" spans="1:10" ht="16.899999999999999" customHeight="1">
      <c r="A182" s="16" t="s">
        <v>399</v>
      </c>
      <c r="B182" s="17" t="s">
        <v>100</v>
      </c>
      <c r="C182" s="16" t="s">
        <v>97</v>
      </c>
      <c r="D182" s="15">
        <v>1.2</v>
      </c>
      <c r="E182" s="14">
        <f t="shared" si="46"/>
        <v>19.708792000000003</v>
      </c>
      <c r="F182" s="65">
        <f t="shared" si="47"/>
        <v>23.650550400000004</v>
      </c>
      <c r="G182" s="84">
        <v>20.21</v>
      </c>
      <c r="H182" s="86">
        <f>G182*$G$8</f>
        <v>0.50120799999999999</v>
      </c>
      <c r="I182" s="81"/>
      <c r="J182" s="81"/>
    </row>
    <row r="183" spans="1:10" ht="16.899999999999999" customHeight="1">
      <c r="A183" s="16" t="s">
        <v>484</v>
      </c>
      <c r="B183" s="17" t="s">
        <v>98</v>
      </c>
      <c r="C183" s="16" t="s">
        <v>97</v>
      </c>
      <c r="D183" s="15">
        <v>0.6</v>
      </c>
      <c r="E183" s="14">
        <f t="shared" si="46"/>
        <v>15.622703999999999</v>
      </c>
      <c r="F183" s="65">
        <f t="shared" si="47"/>
        <v>9.3736223999999986</v>
      </c>
      <c r="G183" s="84">
        <v>16.02</v>
      </c>
      <c r="H183" s="86">
        <f>G183*$G$8</f>
        <v>0.39729599999999998</v>
      </c>
      <c r="I183" s="81"/>
      <c r="J183" s="81"/>
    </row>
    <row r="184" spans="1:10" ht="16.899999999999999" customHeight="1">
      <c r="A184" s="1"/>
      <c r="B184" s="1"/>
      <c r="C184" s="1"/>
      <c r="D184" s="1"/>
      <c r="E184" s="13" t="s">
        <v>96</v>
      </c>
      <c r="F184" s="66">
        <f>SUM(F179:F183)</f>
        <v>69.456669600000012</v>
      </c>
      <c r="G184" s="85"/>
      <c r="H184" s="87"/>
      <c r="I184" s="81"/>
      <c r="J184" s="81"/>
    </row>
    <row r="185" spans="1:10" ht="27.75" customHeight="1">
      <c r="A185" s="1"/>
      <c r="B185" s="1"/>
      <c r="C185" s="1"/>
      <c r="D185" s="1"/>
      <c r="E185" s="13" t="s">
        <v>420</v>
      </c>
      <c r="F185" s="67">
        <f>BDI!$D$21*F184</f>
        <v>20.029577782550373</v>
      </c>
      <c r="G185" s="85"/>
      <c r="H185" s="87"/>
      <c r="I185" s="81"/>
      <c r="J185" s="81"/>
    </row>
    <row r="186" spans="1:10" ht="27.75" customHeight="1">
      <c r="A186" s="1"/>
      <c r="B186" s="1"/>
      <c r="C186" s="1"/>
      <c r="D186" s="1"/>
      <c r="E186" s="13" t="s">
        <v>95</v>
      </c>
      <c r="F186" s="66">
        <f>F184+F185</f>
        <v>89.486247382550388</v>
      </c>
      <c r="G186" s="85"/>
      <c r="H186" s="87"/>
      <c r="I186" s="81"/>
      <c r="J186" s="81"/>
    </row>
    <row r="187" spans="1:10" ht="18" customHeight="1">
      <c r="A187" s="18" t="s">
        <v>343</v>
      </c>
      <c r="B187" s="19" t="s">
        <v>43</v>
      </c>
      <c r="C187" s="18" t="s">
        <v>6</v>
      </c>
      <c r="D187" s="1"/>
      <c r="E187" s="1"/>
      <c r="F187" s="1"/>
      <c r="G187" s="1"/>
      <c r="H187" s="87"/>
      <c r="I187" s="81"/>
      <c r="J187" s="81"/>
    </row>
    <row r="188" spans="1:10" ht="16.899999999999999" customHeight="1">
      <c r="A188" s="16" t="s">
        <v>400</v>
      </c>
      <c r="B188" s="17" t="s">
        <v>156</v>
      </c>
      <c r="C188" s="16" t="s">
        <v>149</v>
      </c>
      <c r="D188" s="15">
        <v>0.5</v>
      </c>
      <c r="E188" s="14">
        <f t="shared" ref="E188:E192" si="48">G188-H188</f>
        <v>0.73140000000000005</v>
      </c>
      <c r="F188" s="65">
        <f t="shared" ref="F188:F192" si="49">D188*E188</f>
        <v>0.36570000000000003</v>
      </c>
      <c r="G188" s="84">
        <v>0.75</v>
      </c>
      <c r="H188" s="86">
        <f>G188*$G$8</f>
        <v>1.8599999999999998E-2</v>
      </c>
      <c r="I188" s="81"/>
      <c r="J188" s="81"/>
    </row>
    <row r="189" spans="1:10" ht="16.899999999999999" customHeight="1">
      <c r="A189" s="16" t="s">
        <v>401</v>
      </c>
      <c r="B189" s="17" t="s">
        <v>155</v>
      </c>
      <c r="C189" s="16" t="s">
        <v>149</v>
      </c>
      <c r="D189" s="15">
        <v>0.1</v>
      </c>
      <c r="E189" s="14">
        <f t="shared" si="48"/>
        <v>4.2908800000000005</v>
      </c>
      <c r="F189" s="65">
        <f t="shared" si="49"/>
        <v>0.42908800000000008</v>
      </c>
      <c r="G189" s="84">
        <v>4.4000000000000004</v>
      </c>
      <c r="H189" s="86">
        <f>G189*$G$8</f>
        <v>0.10912000000000001</v>
      </c>
      <c r="I189" s="81"/>
      <c r="J189" s="81"/>
    </row>
    <row r="190" spans="1:10" ht="16.899999999999999" customHeight="1">
      <c r="A190" s="16" t="s">
        <v>402</v>
      </c>
      <c r="B190" s="17" t="s">
        <v>43</v>
      </c>
      <c r="C190" s="16" t="s">
        <v>6</v>
      </c>
      <c r="D190" s="15">
        <v>1.05</v>
      </c>
      <c r="E190" s="14">
        <f t="shared" si="48"/>
        <v>9.5569600000000001</v>
      </c>
      <c r="F190" s="65">
        <f t="shared" si="49"/>
        <v>10.034808</v>
      </c>
      <c r="G190" s="84">
        <v>9.8000000000000007</v>
      </c>
      <c r="H190" s="86">
        <f>G190*$G$8</f>
        <v>0.24304000000000001</v>
      </c>
      <c r="I190" s="81"/>
      <c r="J190" s="81"/>
    </row>
    <row r="191" spans="1:10" ht="16.899999999999999" customHeight="1">
      <c r="A191" s="16" t="s">
        <v>485</v>
      </c>
      <c r="B191" s="17" t="s">
        <v>100</v>
      </c>
      <c r="C191" s="16" t="s">
        <v>97</v>
      </c>
      <c r="D191" s="15">
        <v>0.15</v>
      </c>
      <c r="E191" s="14">
        <f t="shared" si="48"/>
        <v>19.708792000000003</v>
      </c>
      <c r="F191" s="65">
        <f t="shared" si="49"/>
        <v>2.9563188000000005</v>
      </c>
      <c r="G191" s="84">
        <v>20.21</v>
      </c>
      <c r="H191" s="86">
        <f>G191*$G$8</f>
        <v>0.50120799999999999</v>
      </c>
      <c r="I191" s="81"/>
      <c r="J191" s="81"/>
    </row>
    <row r="192" spans="1:10" ht="16.899999999999999" customHeight="1">
      <c r="A192" s="16" t="s">
        <v>486</v>
      </c>
      <c r="B192" s="17" t="s">
        <v>98</v>
      </c>
      <c r="C192" s="16" t="s">
        <v>97</v>
      </c>
      <c r="D192" s="15">
        <v>0.15</v>
      </c>
      <c r="E192" s="14">
        <f t="shared" si="48"/>
        <v>15.622703999999999</v>
      </c>
      <c r="F192" s="65">
        <f t="shared" si="49"/>
        <v>2.3434055999999996</v>
      </c>
      <c r="G192" s="84">
        <v>16.02</v>
      </c>
      <c r="H192" s="86">
        <f>G192*$G$8</f>
        <v>0.39729599999999998</v>
      </c>
      <c r="I192" s="81"/>
      <c r="J192" s="81"/>
    </row>
    <row r="193" spans="1:10" ht="16.899999999999999" customHeight="1">
      <c r="A193" s="1"/>
      <c r="B193" s="1"/>
      <c r="C193" s="1"/>
      <c r="D193" s="1"/>
      <c r="E193" s="13" t="s">
        <v>96</v>
      </c>
      <c r="F193" s="66">
        <f>SUM(F188:F192)</f>
        <v>16.129320400000001</v>
      </c>
      <c r="G193" s="85"/>
      <c r="H193" s="87"/>
      <c r="I193" s="81"/>
      <c r="J193" s="81"/>
    </row>
    <row r="194" spans="1:10" ht="27.75" customHeight="1">
      <c r="A194" s="1"/>
      <c r="B194" s="1"/>
      <c r="C194" s="1"/>
      <c r="D194" s="1"/>
      <c r="E194" s="13" t="s">
        <v>420</v>
      </c>
      <c r="F194" s="67">
        <f>BDI!$D$21*F193</f>
        <v>4.6512952520181949</v>
      </c>
      <c r="G194" s="85"/>
      <c r="H194" s="87"/>
      <c r="I194" s="81"/>
      <c r="J194" s="81"/>
    </row>
    <row r="195" spans="1:10" ht="27.75" customHeight="1">
      <c r="A195" s="1"/>
      <c r="B195" s="1"/>
      <c r="C195" s="1"/>
      <c r="D195" s="1"/>
      <c r="E195" s="13" t="s">
        <v>95</v>
      </c>
      <c r="F195" s="66">
        <f>F193+F194</f>
        <v>20.780615652018195</v>
      </c>
      <c r="G195" s="85"/>
      <c r="H195" s="87"/>
      <c r="I195" s="81"/>
      <c r="J195" s="81"/>
    </row>
    <row r="196" spans="1:10" ht="27.2" customHeight="1">
      <c r="A196" s="18" t="s">
        <v>431</v>
      </c>
      <c r="B196" s="19" t="s">
        <v>369</v>
      </c>
      <c r="C196" s="18" t="s">
        <v>2</v>
      </c>
      <c r="D196" s="1"/>
      <c r="E196" s="1"/>
      <c r="F196" s="1"/>
      <c r="G196" s="1"/>
      <c r="H196" s="87"/>
      <c r="I196" s="81"/>
      <c r="J196" s="81"/>
    </row>
    <row r="197" spans="1:10" ht="16.899999999999999" customHeight="1">
      <c r="A197" s="16" t="s">
        <v>487</v>
      </c>
      <c r="B197" s="17" t="s">
        <v>103</v>
      </c>
      <c r="C197" s="16" t="s">
        <v>102</v>
      </c>
      <c r="D197" s="15">
        <v>0.15</v>
      </c>
      <c r="E197" s="14">
        <f t="shared" ref="E197:E200" si="50">G197-H197</f>
        <v>40.109976000000003</v>
      </c>
      <c r="F197" s="65">
        <f>D197*E197</f>
        <v>6.0164964000000003</v>
      </c>
      <c r="G197" s="84">
        <v>41.13</v>
      </c>
      <c r="H197" s="86">
        <f>G197*$G$8</f>
        <v>1.020024</v>
      </c>
      <c r="I197" s="81"/>
      <c r="J197" s="81"/>
    </row>
    <row r="198" spans="1:10" ht="16.899999999999999" customHeight="1">
      <c r="A198" s="16" t="s">
        <v>488</v>
      </c>
      <c r="B198" s="17" t="s">
        <v>105</v>
      </c>
      <c r="C198" s="16" t="s">
        <v>104</v>
      </c>
      <c r="D198" s="15">
        <v>3.6999999999999998E-2</v>
      </c>
      <c r="E198" s="14">
        <f t="shared" si="50"/>
        <v>61.476607999999999</v>
      </c>
      <c r="F198" s="65">
        <f t="shared" ref="F198:F200" si="51">D198*E198</f>
        <v>2.274634496</v>
      </c>
      <c r="G198" s="84">
        <v>63.04</v>
      </c>
      <c r="H198" s="86">
        <f>G198*$G$8</f>
        <v>1.5633919999999999</v>
      </c>
      <c r="I198" s="81"/>
      <c r="J198" s="81"/>
    </row>
    <row r="199" spans="1:10" ht="16.899999999999999" customHeight="1">
      <c r="A199" s="16" t="s">
        <v>489</v>
      </c>
      <c r="B199" s="17" t="s">
        <v>100</v>
      </c>
      <c r="C199" s="16" t="s">
        <v>97</v>
      </c>
      <c r="D199" s="15">
        <v>0.6</v>
      </c>
      <c r="E199" s="14">
        <f t="shared" si="50"/>
        <v>19.708792000000003</v>
      </c>
      <c r="F199" s="65">
        <f t="shared" si="51"/>
        <v>11.825275200000002</v>
      </c>
      <c r="G199" s="84">
        <v>20.21</v>
      </c>
      <c r="H199" s="86">
        <f>G199*$G$8</f>
        <v>0.50120799999999999</v>
      </c>
      <c r="I199" s="81"/>
      <c r="J199" s="81"/>
    </row>
    <row r="200" spans="1:10" ht="16.899999999999999" customHeight="1">
      <c r="A200" s="16" t="s">
        <v>490</v>
      </c>
      <c r="B200" s="17" t="s">
        <v>98</v>
      </c>
      <c r="C200" s="16" t="s">
        <v>97</v>
      </c>
      <c r="D200" s="15">
        <v>0.8</v>
      </c>
      <c r="E200" s="14">
        <f t="shared" si="50"/>
        <v>15.622703999999999</v>
      </c>
      <c r="F200" s="65">
        <f t="shared" si="51"/>
        <v>12.4981632</v>
      </c>
      <c r="G200" s="84">
        <v>16.02</v>
      </c>
      <c r="H200" s="86">
        <f>G200*$G$8</f>
        <v>0.39729599999999998</v>
      </c>
      <c r="I200" s="81"/>
      <c r="J200" s="81"/>
    </row>
    <row r="201" spans="1:10" ht="16.899999999999999" customHeight="1">
      <c r="A201" s="1"/>
      <c r="B201" s="1"/>
      <c r="C201" s="1"/>
      <c r="D201" s="1"/>
      <c r="E201" s="13" t="s">
        <v>96</v>
      </c>
      <c r="F201" s="66">
        <f>SUM(F197:F200)</f>
        <v>32.614569295999999</v>
      </c>
      <c r="G201" s="85"/>
      <c r="H201" s="87"/>
      <c r="I201" s="81"/>
      <c r="J201" s="81"/>
    </row>
    <row r="202" spans="1:10" ht="27.75" customHeight="1">
      <c r="A202" s="1"/>
      <c r="B202" s="1"/>
      <c r="C202" s="1"/>
      <c r="D202" s="1"/>
      <c r="E202" s="13" t="s">
        <v>420</v>
      </c>
      <c r="F202" s="67">
        <f>BDI!$D$21*F201</f>
        <v>9.4052314388337876</v>
      </c>
      <c r="G202" s="85"/>
      <c r="H202" s="87"/>
      <c r="I202" s="81"/>
      <c r="J202" s="81"/>
    </row>
    <row r="203" spans="1:10" ht="27.75" customHeight="1">
      <c r="A203" s="1"/>
      <c r="B203" s="1"/>
      <c r="C203" s="1"/>
      <c r="D203" s="1"/>
      <c r="E203" s="13" t="s">
        <v>95</v>
      </c>
      <c r="F203" s="66">
        <f>F201+F202</f>
        <v>42.019800734833787</v>
      </c>
      <c r="G203" s="85"/>
      <c r="H203" s="87"/>
      <c r="I203" s="81"/>
      <c r="J203" s="81"/>
    </row>
    <row r="204" spans="1:10" ht="27.2" customHeight="1">
      <c r="A204" s="18" t="s">
        <v>432</v>
      </c>
      <c r="B204" s="19" t="s">
        <v>370</v>
      </c>
      <c r="C204" s="18" t="s">
        <v>2</v>
      </c>
      <c r="D204" s="1"/>
      <c r="E204" s="1"/>
      <c r="F204" s="1"/>
      <c r="G204" s="1"/>
      <c r="H204" s="87"/>
      <c r="I204" s="81"/>
      <c r="J204" s="81"/>
    </row>
    <row r="205" spans="1:10" ht="16.899999999999999" customHeight="1">
      <c r="A205" s="16" t="s">
        <v>491</v>
      </c>
      <c r="B205" s="17" t="s">
        <v>103</v>
      </c>
      <c r="C205" s="16" t="s">
        <v>102</v>
      </c>
      <c r="D205" s="15">
        <v>0.35</v>
      </c>
      <c r="E205" s="14">
        <f t="shared" ref="E205:E209" si="52">G205-H205</f>
        <v>40.109976000000003</v>
      </c>
      <c r="F205" s="65">
        <f>D205*E205</f>
        <v>14.0384916</v>
      </c>
      <c r="G205" s="84">
        <v>41.13</v>
      </c>
      <c r="H205" s="86">
        <f>G205*$G$8</f>
        <v>1.020024</v>
      </c>
      <c r="I205" s="81"/>
      <c r="J205" s="81"/>
    </row>
    <row r="206" spans="1:10" ht="16.899999999999999" customHeight="1">
      <c r="A206" s="16" t="s">
        <v>492</v>
      </c>
      <c r="B206" s="17" t="s">
        <v>371</v>
      </c>
      <c r="C206" s="16" t="s">
        <v>104</v>
      </c>
      <c r="D206" s="15">
        <v>0.05</v>
      </c>
      <c r="E206" s="14">
        <f t="shared" si="52"/>
        <v>142.90580799999998</v>
      </c>
      <c r="F206" s="65">
        <f>D206*E206</f>
        <v>7.1452903999999995</v>
      </c>
      <c r="G206" s="84">
        <v>146.54</v>
      </c>
      <c r="H206" s="86">
        <f>G206*$G$8</f>
        <v>3.6341919999999996</v>
      </c>
      <c r="I206" s="81"/>
      <c r="J206" s="81"/>
    </row>
    <row r="207" spans="1:10" ht="16.899999999999999" customHeight="1">
      <c r="A207" s="16" t="s">
        <v>493</v>
      </c>
      <c r="B207" s="17" t="s">
        <v>105</v>
      </c>
      <c r="C207" s="16" t="s">
        <v>104</v>
      </c>
      <c r="D207" s="15">
        <v>0.04</v>
      </c>
      <c r="E207" s="14">
        <f t="shared" si="52"/>
        <v>61.476607999999999</v>
      </c>
      <c r="F207" s="65">
        <f t="shared" ref="F207:F209" si="53">D207*E207</f>
        <v>2.45906432</v>
      </c>
      <c r="G207" s="84">
        <v>63.04</v>
      </c>
      <c r="H207" s="86">
        <f>G207*$G$8</f>
        <v>1.5633919999999999</v>
      </c>
      <c r="I207" s="81"/>
      <c r="J207" s="81"/>
    </row>
    <row r="208" spans="1:10" ht="16.899999999999999" customHeight="1">
      <c r="A208" s="16" t="s">
        <v>494</v>
      </c>
      <c r="B208" s="17" t="s">
        <v>100</v>
      </c>
      <c r="C208" s="16" t="s">
        <v>97</v>
      </c>
      <c r="D208" s="15">
        <v>1</v>
      </c>
      <c r="E208" s="14">
        <f t="shared" si="52"/>
        <v>19.708792000000003</v>
      </c>
      <c r="F208" s="65">
        <f t="shared" si="53"/>
        <v>19.708792000000003</v>
      </c>
      <c r="G208" s="84">
        <v>20.21</v>
      </c>
      <c r="H208" s="86">
        <f>G208*$G$8</f>
        <v>0.50120799999999999</v>
      </c>
      <c r="I208" s="81"/>
      <c r="J208" s="81"/>
    </row>
    <row r="209" spans="1:10" ht="16.899999999999999" customHeight="1">
      <c r="A209" s="16" t="s">
        <v>495</v>
      </c>
      <c r="B209" s="17" t="s">
        <v>98</v>
      </c>
      <c r="C209" s="16" t="s">
        <v>97</v>
      </c>
      <c r="D209" s="15">
        <v>1</v>
      </c>
      <c r="E209" s="14">
        <f t="shared" si="52"/>
        <v>15.622703999999999</v>
      </c>
      <c r="F209" s="65">
        <f t="shared" si="53"/>
        <v>15.622703999999999</v>
      </c>
      <c r="G209" s="84">
        <v>16.02</v>
      </c>
      <c r="H209" s="86">
        <f>G209*$G$8</f>
        <v>0.39729599999999998</v>
      </c>
      <c r="I209" s="81"/>
      <c r="J209" s="81"/>
    </row>
    <row r="210" spans="1:10" ht="16.899999999999999" customHeight="1">
      <c r="A210" s="1"/>
      <c r="B210" s="1"/>
      <c r="C210" s="1"/>
      <c r="D210" s="1"/>
      <c r="E210" s="13" t="s">
        <v>96</v>
      </c>
      <c r="F210" s="66">
        <f>SUM(F205:F209)</f>
        <v>58.974342320000005</v>
      </c>
      <c r="G210" s="85"/>
      <c r="H210" s="87"/>
      <c r="I210" s="81"/>
      <c r="J210" s="81"/>
    </row>
    <row r="211" spans="1:10" ht="27.75" customHeight="1">
      <c r="A211" s="1"/>
      <c r="B211" s="1"/>
      <c r="C211" s="1"/>
      <c r="D211" s="1"/>
      <c r="E211" s="13" t="s">
        <v>420</v>
      </c>
      <c r="F211" s="67">
        <f>BDI!$D$21*F210</f>
        <v>17.006735040362376</v>
      </c>
      <c r="G211" s="85"/>
      <c r="H211" s="87"/>
      <c r="I211" s="81"/>
      <c r="J211" s="81"/>
    </row>
    <row r="212" spans="1:10" ht="27.75" customHeight="1">
      <c r="A212" s="1"/>
      <c r="B212" s="1"/>
      <c r="C212" s="1"/>
      <c r="D212" s="1"/>
      <c r="E212" s="13" t="s">
        <v>95</v>
      </c>
      <c r="F212" s="66">
        <f>F210+F211</f>
        <v>75.981077360362377</v>
      </c>
      <c r="G212" s="85"/>
      <c r="H212" s="87"/>
      <c r="I212" s="81"/>
      <c r="J212" s="81"/>
    </row>
    <row r="213" spans="1:10" ht="19.149999999999999" customHeight="1">
      <c r="A213" s="101">
        <v>9</v>
      </c>
      <c r="B213" s="102" t="s">
        <v>46</v>
      </c>
      <c r="C213" s="103"/>
      <c r="D213" s="103"/>
      <c r="E213" s="103"/>
      <c r="F213" s="103"/>
      <c r="G213" s="1"/>
      <c r="H213" s="87"/>
      <c r="I213" s="81"/>
      <c r="J213" s="81"/>
    </row>
    <row r="214" spans="1:10" ht="27.2" customHeight="1">
      <c r="A214" s="18" t="s">
        <v>60</v>
      </c>
      <c r="B214" s="19" t="s">
        <v>48</v>
      </c>
      <c r="C214" s="18" t="s">
        <v>2</v>
      </c>
      <c r="D214" s="1"/>
      <c r="E214" s="1"/>
      <c r="F214" s="1"/>
      <c r="G214" s="1"/>
      <c r="H214" s="87"/>
      <c r="I214" s="81"/>
      <c r="J214" s="81"/>
    </row>
    <row r="215" spans="1:10" ht="16.899999999999999" customHeight="1">
      <c r="A215" s="16" t="s">
        <v>61</v>
      </c>
      <c r="B215" s="17" t="s">
        <v>153</v>
      </c>
      <c r="C215" s="16" t="s">
        <v>152</v>
      </c>
      <c r="D215" s="15">
        <v>0.1</v>
      </c>
      <c r="E215" s="14">
        <f t="shared" ref="E215:E218" si="54">G215-H215</f>
        <v>136.52799999999999</v>
      </c>
      <c r="F215" s="65">
        <f t="shared" ref="F215:F218" si="55">D215*E215</f>
        <v>13.652799999999999</v>
      </c>
      <c r="G215" s="84">
        <v>140</v>
      </c>
      <c r="H215" s="86">
        <f>G215*$G$8</f>
        <v>3.472</v>
      </c>
      <c r="I215" s="81"/>
      <c r="J215" s="81"/>
    </row>
    <row r="216" spans="1:10" ht="16.899999999999999" customHeight="1">
      <c r="A216" s="16" t="s">
        <v>64</v>
      </c>
      <c r="B216" s="17" t="s">
        <v>150</v>
      </c>
      <c r="C216" s="16" t="s">
        <v>149</v>
      </c>
      <c r="D216" s="15">
        <v>0.2</v>
      </c>
      <c r="E216" s="14">
        <f t="shared" si="54"/>
        <v>15.983528</v>
      </c>
      <c r="F216" s="65">
        <f t="shared" si="55"/>
        <v>3.1967056</v>
      </c>
      <c r="G216" s="84">
        <v>16.39</v>
      </c>
      <c r="H216" s="86">
        <f>G216*$G$8</f>
        <v>0.406472</v>
      </c>
      <c r="I216" s="81"/>
      <c r="J216" s="81"/>
    </row>
    <row r="217" spans="1:10" ht="16.899999999999999" customHeight="1">
      <c r="A217" s="16" t="s">
        <v>403</v>
      </c>
      <c r="B217" s="17" t="s">
        <v>144</v>
      </c>
      <c r="C217" s="16" t="s">
        <v>97</v>
      </c>
      <c r="D217" s="15">
        <v>0.9</v>
      </c>
      <c r="E217" s="14">
        <f t="shared" si="54"/>
        <v>15.583696</v>
      </c>
      <c r="F217" s="65">
        <f t="shared" si="55"/>
        <v>14.025326400000001</v>
      </c>
      <c r="G217" s="84">
        <v>15.98</v>
      </c>
      <c r="H217" s="86">
        <f>G217*$G$8</f>
        <v>0.39630399999999999</v>
      </c>
      <c r="I217" s="81"/>
      <c r="J217" s="81"/>
    </row>
    <row r="218" spans="1:10" ht="16.899999999999999" customHeight="1">
      <c r="A218" s="16" t="s">
        <v>496</v>
      </c>
      <c r="B218" s="17" t="s">
        <v>142</v>
      </c>
      <c r="C218" s="16" t="s">
        <v>97</v>
      </c>
      <c r="D218" s="15">
        <v>0.9</v>
      </c>
      <c r="E218" s="14">
        <f t="shared" si="54"/>
        <v>19.543008</v>
      </c>
      <c r="F218" s="65">
        <f t="shared" si="55"/>
        <v>17.588707200000002</v>
      </c>
      <c r="G218" s="84">
        <v>20.04</v>
      </c>
      <c r="H218" s="86">
        <f>G218*$G$8</f>
        <v>0.49699199999999993</v>
      </c>
      <c r="I218" s="81"/>
      <c r="J218" s="81"/>
    </row>
    <row r="219" spans="1:10" ht="16.899999999999999" customHeight="1">
      <c r="A219" s="1"/>
      <c r="B219" s="1"/>
      <c r="C219" s="1"/>
      <c r="D219" s="1"/>
      <c r="E219" s="13" t="s">
        <v>96</v>
      </c>
      <c r="F219" s="66">
        <f>SUM(F215:F218)</f>
        <v>48.4635392</v>
      </c>
      <c r="G219" s="85"/>
      <c r="H219" s="87"/>
      <c r="I219" s="81"/>
      <c r="J219" s="81"/>
    </row>
    <row r="220" spans="1:10" ht="18.75" customHeight="1">
      <c r="A220" s="1"/>
      <c r="B220" s="1"/>
      <c r="C220" s="1"/>
      <c r="D220" s="1"/>
      <c r="E220" s="13" t="s">
        <v>420</v>
      </c>
      <c r="F220" s="67">
        <f>BDI!$D$21*F219</f>
        <v>13.975680573433065</v>
      </c>
      <c r="G220" s="85"/>
      <c r="H220" s="87"/>
      <c r="I220" s="81"/>
      <c r="J220" s="81"/>
    </row>
    <row r="221" spans="1:10" ht="15.75" customHeight="1">
      <c r="A221" s="1"/>
      <c r="B221" s="1"/>
      <c r="C221" s="1"/>
      <c r="D221" s="1"/>
      <c r="E221" s="13" t="s">
        <v>95</v>
      </c>
      <c r="F221" s="66">
        <f>F219+F220</f>
        <v>62.439219773433067</v>
      </c>
      <c r="G221" s="85"/>
      <c r="H221" s="87"/>
      <c r="I221" s="81"/>
      <c r="J221" s="81"/>
    </row>
    <row r="222" spans="1:10" ht="18" customHeight="1">
      <c r="A222" s="18" t="s">
        <v>66</v>
      </c>
      <c r="B222" s="19" t="s">
        <v>51</v>
      </c>
      <c r="C222" s="18" t="s">
        <v>2</v>
      </c>
      <c r="D222" s="1"/>
      <c r="E222" s="1"/>
      <c r="F222" s="1"/>
      <c r="G222" s="1"/>
      <c r="H222" s="87"/>
      <c r="I222" s="81"/>
      <c r="J222" s="81"/>
    </row>
    <row r="223" spans="1:10" ht="16.899999999999999" customHeight="1">
      <c r="A223" s="16" t="s">
        <v>67</v>
      </c>
      <c r="B223" s="17" t="s">
        <v>51</v>
      </c>
      <c r="C223" s="16" t="s">
        <v>2</v>
      </c>
      <c r="D223" s="15">
        <v>1</v>
      </c>
      <c r="E223" s="14">
        <f t="shared" ref="E223:E225" si="56">G223-H223</f>
        <v>30.18244</v>
      </c>
      <c r="F223" s="65">
        <f t="shared" ref="F223:F225" si="57">D223*E223</f>
        <v>30.18244</v>
      </c>
      <c r="G223" s="84">
        <v>30.95</v>
      </c>
      <c r="H223" s="86">
        <f>G223*$G$8</f>
        <v>0.76755999999999991</v>
      </c>
      <c r="I223" s="81"/>
      <c r="J223" s="81"/>
    </row>
    <row r="224" spans="1:10" ht="16.899999999999999" customHeight="1">
      <c r="A224" s="16" t="s">
        <v>69</v>
      </c>
      <c r="B224" s="17" t="s">
        <v>144</v>
      </c>
      <c r="C224" s="16" t="s">
        <v>97</v>
      </c>
      <c r="D224" s="15">
        <v>0.3</v>
      </c>
      <c r="E224" s="14">
        <f t="shared" si="56"/>
        <v>15.583696</v>
      </c>
      <c r="F224" s="65">
        <f t="shared" si="57"/>
        <v>4.6751087999999994</v>
      </c>
      <c r="G224" s="84">
        <v>15.98</v>
      </c>
      <c r="H224" s="86">
        <f>G224*$G$8</f>
        <v>0.39630399999999999</v>
      </c>
      <c r="I224" s="81"/>
      <c r="J224" s="81"/>
    </row>
    <row r="225" spans="1:10" ht="16.899999999999999" customHeight="1">
      <c r="A225" s="16" t="s">
        <v>404</v>
      </c>
      <c r="B225" s="17" t="s">
        <v>142</v>
      </c>
      <c r="C225" s="16" t="s">
        <v>97</v>
      </c>
      <c r="D225" s="15">
        <v>0.3</v>
      </c>
      <c r="E225" s="14">
        <f t="shared" si="56"/>
        <v>19.543008</v>
      </c>
      <c r="F225" s="65">
        <f t="shared" si="57"/>
        <v>5.8629024000000003</v>
      </c>
      <c r="G225" s="84">
        <v>20.04</v>
      </c>
      <c r="H225" s="86">
        <f>G225*$G$8</f>
        <v>0.49699199999999993</v>
      </c>
      <c r="I225" s="81"/>
      <c r="J225" s="81"/>
    </row>
    <row r="226" spans="1:10" ht="16.899999999999999" customHeight="1">
      <c r="A226" s="1"/>
      <c r="B226" s="1"/>
      <c r="C226" s="1"/>
      <c r="D226" s="1"/>
      <c r="E226" s="13" t="s">
        <v>96</v>
      </c>
      <c r="F226" s="66">
        <f>SUM(F223:F225)</f>
        <v>40.720451199999999</v>
      </c>
      <c r="G226" s="85"/>
      <c r="H226" s="87"/>
      <c r="I226" s="81"/>
      <c r="J226" s="81"/>
    </row>
    <row r="227" spans="1:10" ht="22.5" customHeight="1">
      <c r="A227" s="1"/>
      <c r="B227" s="1"/>
      <c r="C227" s="1"/>
      <c r="D227" s="1"/>
      <c r="E227" s="13" t="s">
        <v>420</v>
      </c>
      <c r="F227" s="67">
        <f>BDI!$D$21*F226</f>
        <v>11.742766380076285</v>
      </c>
      <c r="G227" s="85"/>
      <c r="H227" s="87"/>
      <c r="I227" s="81"/>
      <c r="J227" s="81"/>
    </row>
    <row r="228" spans="1:10" ht="24" customHeight="1">
      <c r="A228" s="1"/>
      <c r="B228" s="1"/>
      <c r="C228" s="1"/>
      <c r="D228" s="1"/>
      <c r="E228" s="13" t="s">
        <v>95</v>
      </c>
      <c r="F228" s="66">
        <f>F226+F227</f>
        <v>52.463217580076282</v>
      </c>
      <c r="G228" s="85"/>
      <c r="H228" s="87"/>
      <c r="I228" s="81"/>
      <c r="J228" s="81"/>
    </row>
    <row r="229" spans="1:10" ht="19.149999999999999" customHeight="1">
      <c r="A229" s="101">
        <v>10</v>
      </c>
      <c r="B229" s="102" t="s">
        <v>53</v>
      </c>
      <c r="C229" s="103"/>
      <c r="D229" s="103"/>
      <c r="E229" s="103"/>
      <c r="F229" s="103"/>
      <c r="G229" s="1"/>
      <c r="H229" s="87"/>
      <c r="I229" s="81"/>
      <c r="J229" s="81"/>
    </row>
    <row r="230" spans="1:10" ht="42" customHeight="1">
      <c r="A230" s="18" t="s">
        <v>77</v>
      </c>
      <c r="B230" s="19" t="s">
        <v>55</v>
      </c>
      <c r="C230" s="18" t="s">
        <v>2</v>
      </c>
      <c r="D230" s="1"/>
      <c r="E230" s="1"/>
      <c r="F230" s="1"/>
      <c r="G230" s="1"/>
      <c r="H230" s="87"/>
      <c r="I230" s="81"/>
      <c r="J230" s="81"/>
    </row>
    <row r="231" spans="1:10" ht="16.899999999999999" customHeight="1">
      <c r="A231" s="16" t="s">
        <v>78</v>
      </c>
      <c r="B231" s="17" t="s">
        <v>138</v>
      </c>
      <c r="C231" s="16" t="s">
        <v>133</v>
      </c>
      <c r="D231" s="15">
        <v>0.05</v>
      </c>
      <c r="E231" s="14">
        <f t="shared" ref="E231:E233" si="58">G231-H231</f>
        <v>97.276200000000003</v>
      </c>
      <c r="F231" s="65">
        <f t="shared" ref="F231:F233" si="59">D231*E231</f>
        <v>4.8638100000000009</v>
      </c>
      <c r="G231" s="84">
        <v>99.75</v>
      </c>
      <c r="H231" s="86">
        <f>G231*$G$8</f>
        <v>2.4737999999999998</v>
      </c>
      <c r="I231" s="81"/>
      <c r="J231" s="81"/>
    </row>
    <row r="232" spans="1:10" ht="16.899999999999999" customHeight="1">
      <c r="A232" s="16" t="s">
        <v>80</v>
      </c>
      <c r="B232" s="17" t="s">
        <v>132</v>
      </c>
      <c r="C232" s="16" t="s">
        <v>97</v>
      </c>
      <c r="D232" s="15">
        <v>0.28000000000000003</v>
      </c>
      <c r="E232" s="14">
        <f t="shared" si="58"/>
        <v>20.683992</v>
      </c>
      <c r="F232" s="65">
        <f t="shared" si="59"/>
        <v>5.7915177600000005</v>
      </c>
      <c r="G232" s="84">
        <v>21.21</v>
      </c>
      <c r="H232" s="86">
        <f>G232*$G$8</f>
        <v>0.52600800000000003</v>
      </c>
      <c r="I232" s="81"/>
      <c r="J232" s="81"/>
    </row>
    <row r="233" spans="1:10" ht="16.899999999999999" customHeight="1">
      <c r="A233" s="16" t="s">
        <v>497</v>
      </c>
      <c r="B233" s="17" t="s">
        <v>98</v>
      </c>
      <c r="C233" s="16" t="s">
        <v>97</v>
      </c>
      <c r="D233" s="15">
        <v>0.1</v>
      </c>
      <c r="E233" s="14">
        <f t="shared" si="58"/>
        <v>15.622703999999999</v>
      </c>
      <c r="F233" s="65">
        <f t="shared" si="59"/>
        <v>1.5622704000000001</v>
      </c>
      <c r="G233" s="84">
        <v>16.02</v>
      </c>
      <c r="H233" s="86">
        <f>G233*$G$8</f>
        <v>0.39729599999999998</v>
      </c>
      <c r="I233" s="81"/>
      <c r="J233" s="81"/>
    </row>
    <row r="234" spans="1:10" ht="16.899999999999999" customHeight="1">
      <c r="A234" s="1"/>
      <c r="B234" s="1"/>
      <c r="C234" s="1"/>
      <c r="D234" s="1"/>
      <c r="E234" s="13" t="s">
        <v>96</v>
      </c>
      <c r="F234" s="66">
        <f>SUM(F231:F233)</f>
        <v>12.217598160000001</v>
      </c>
      <c r="G234" s="85"/>
      <c r="H234" s="87"/>
      <c r="I234" s="81"/>
      <c r="J234" s="81"/>
    </row>
    <row r="235" spans="1:10" ht="24" customHeight="1">
      <c r="A235" s="1"/>
      <c r="B235" s="1"/>
      <c r="C235" s="1"/>
      <c r="D235" s="1"/>
      <c r="E235" s="13" t="s">
        <v>420</v>
      </c>
      <c r="F235" s="67">
        <f>BDI!$D$21*F234</f>
        <v>3.5232517491979536</v>
      </c>
      <c r="G235" s="85"/>
      <c r="H235" s="87"/>
      <c r="I235" s="81"/>
      <c r="J235" s="81"/>
    </row>
    <row r="236" spans="1:10" ht="18" customHeight="1">
      <c r="A236" s="1"/>
      <c r="B236" s="1"/>
      <c r="C236" s="1"/>
      <c r="D236" s="1"/>
      <c r="E236" s="13" t="s">
        <v>95</v>
      </c>
      <c r="F236" s="66">
        <f>F234+F235</f>
        <v>15.740849909197955</v>
      </c>
      <c r="G236" s="85"/>
      <c r="H236" s="87"/>
      <c r="I236" s="81"/>
      <c r="J236" s="81"/>
    </row>
    <row r="237" spans="1:10" ht="27.2" customHeight="1">
      <c r="A237" s="18" t="s">
        <v>81</v>
      </c>
      <c r="B237" s="19" t="s">
        <v>57</v>
      </c>
      <c r="C237" s="18" t="s">
        <v>2</v>
      </c>
      <c r="D237" s="1"/>
      <c r="E237" s="1"/>
      <c r="F237" s="1"/>
      <c r="G237" s="1"/>
      <c r="H237" s="87"/>
      <c r="I237" s="81"/>
      <c r="J237" s="81"/>
    </row>
    <row r="238" spans="1:10" ht="16.899999999999999" customHeight="1">
      <c r="A238" s="16" t="s">
        <v>82</v>
      </c>
      <c r="B238" s="17" t="s">
        <v>137</v>
      </c>
      <c r="C238" s="16" t="s">
        <v>27</v>
      </c>
      <c r="D238" s="15">
        <v>0.4</v>
      </c>
      <c r="E238" s="14">
        <f t="shared" ref="E238:E243" si="60">G238-H238</f>
        <v>0.97519999999999996</v>
      </c>
      <c r="F238" s="65">
        <f t="shared" ref="F238:F243" si="61">D238*E238</f>
        <v>0.39007999999999998</v>
      </c>
      <c r="G238" s="84">
        <v>1</v>
      </c>
      <c r="H238" s="86">
        <f t="shared" ref="H238:H243" si="62">G238*$G$8</f>
        <v>2.4799999999999999E-2</v>
      </c>
      <c r="I238" s="81"/>
      <c r="J238" s="81"/>
    </row>
    <row r="239" spans="1:10" ht="16.899999999999999" customHeight="1">
      <c r="A239" s="16" t="s">
        <v>323</v>
      </c>
      <c r="B239" s="17" t="s">
        <v>135</v>
      </c>
      <c r="C239" s="16" t="s">
        <v>133</v>
      </c>
      <c r="D239" s="15">
        <v>0.04</v>
      </c>
      <c r="E239" s="14">
        <f t="shared" si="60"/>
        <v>104.78524</v>
      </c>
      <c r="F239" s="65">
        <f t="shared" si="61"/>
        <v>4.1914096000000001</v>
      </c>
      <c r="G239" s="84">
        <v>107.45</v>
      </c>
      <c r="H239" s="86">
        <f t="shared" si="62"/>
        <v>2.6647599999999998</v>
      </c>
      <c r="I239" s="81"/>
      <c r="J239" s="81"/>
    </row>
    <row r="240" spans="1:10" ht="16.899999999999999" customHeight="1">
      <c r="A240" s="16" t="s">
        <v>324</v>
      </c>
      <c r="B240" s="17" t="s">
        <v>134</v>
      </c>
      <c r="C240" s="16" t="s">
        <v>133</v>
      </c>
      <c r="D240" s="15">
        <v>0.01</v>
      </c>
      <c r="E240" s="14">
        <f t="shared" si="60"/>
        <v>66.313599999999994</v>
      </c>
      <c r="F240" s="65">
        <f t="shared" si="61"/>
        <v>0.66313599999999995</v>
      </c>
      <c r="G240" s="84">
        <v>68</v>
      </c>
      <c r="H240" s="86">
        <f t="shared" si="62"/>
        <v>1.6863999999999999</v>
      </c>
      <c r="I240" s="81"/>
      <c r="J240" s="81"/>
    </row>
    <row r="241" spans="1:10" ht="16.899999999999999" customHeight="1">
      <c r="A241" s="16" t="s">
        <v>325</v>
      </c>
      <c r="B241" s="17" t="s">
        <v>136</v>
      </c>
      <c r="C241" s="16" t="s">
        <v>133</v>
      </c>
      <c r="D241" s="15">
        <v>0.04</v>
      </c>
      <c r="E241" s="14">
        <f t="shared" si="60"/>
        <v>103.32244</v>
      </c>
      <c r="F241" s="65">
        <f t="shared" si="61"/>
        <v>4.1328975999999997</v>
      </c>
      <c r="G241" s="84">
        <v>105.95</v>
      </c>
      <c r="H241" s="86">
        <f t="shared" si="62"/>
        <v>2.6275599999999999</v>
      </c>
      <c r="I241" s="81"/>
      <c r="J241" s="81"/>
    </row>
    <row r="242" spans="1:10" ht="16.899999999999999" customHeight="1">
      <c r="A242" s="16" t="s">
        <v>344</v>
      </c>
      <c r="B242" s="17" t="s">
        <v>132</v>
      </c>
      <c r="C242" s="16" t="s">
        <v>97</v>
      </c>
      <c r="D242" s="15">
        <v>0.4</v>
      </c>
      <c r="E242" s="14">
        <f t="shared" si="60"/>
        <v>20.683992</v>
      </c>
      <c r="F242" s="65">
        <f t="shared" si="61"/>
        <v>8.2735968</v>
      </c>
      <c r="G242" s="84">
        <v>21.21</v>
      </c>
      <c r="H242" s="86">
        <f t="shared" si="62"/>
        <v>0.52600800000000003</v>
      </c>
      <c r="I242" s="81"/>
      <c r="J242" s="81"/>
    </row>
    <row r="243" spans="1:10" ht="16.899999999999999" customHeight="1">
      <c r="A243" s="16" t="s">
        <v>345</v>
      </c>
      <c r="B243" s="17" t="s">
        <v>98</v>
      </c>
      <c r="C243" s="16" t="s">
        <v>97</v>
      </c>
      <c r="D243" s="15">
        <v>0.35</v>
      </c>
      <c r="E243" s="14">
        <f t="shared" si="60"/>
        <v>15.622703999999999</v>
      </c>
      <c r="F243" s="65">
        <f t="shared" si="61"/>
        <v>5.4679463999999989</v>
      </c>
      <c r="G243" s="84">
        <v>16.02</v>
      </c>
      <c r="H243" s="86">
        <f t="shared" si="62"/>
        <v>0.39729599999999998</v>
      </c>
      <c r="I243" s="81"/>
      <c r="J243" s="81"/>
    </row>
    <row r="244" spans="1:10" ht="16.899999999999999" customHeight="1">
      <c r="A244" s="1"/>
      <c r="B244" s="1"/>
      <c r="C244" s="1"/>
      <c r="D244" s="1"/>
      <c r="E244" s="13" t="s">
        <v>96</v>
      </c>
      <c r="F244" s="66">
        <f>SUM(F238:F243)</f>
        <v>23.119066399999998</v>
      </c>
      <c r="G244" s="85"/>
      <c r="H244" s="87"/>
      <c r="I244" s="81"/>
      <c r="J244" s="81"/>
    </row>
    <row r="245" spans="1:10" ht="27.75" customHeight="1">
      <c r="A245" s="1"/>
      <c r="B245" s="1"/>
      <c r="C245" s="1"/>
      <c r="D245" s="1"/>
      <c r="E245" s="13" t="s">
        <v>420</v>
      </c>
      <c r="F245" s="67">
        <f>BDI!$D$21*F244</f>
        <v>6.6669643302152615</v>
      </c>
      <c r="G245" s="85"/>
      <c r="H245" s="87"/>
      <c r="I245" s="81"/>
      <c r="J245" s="81"/>
    </row>
    <row r="246" spans="1:10" ht="27.75" customHeight="1">
      <c r="A246" s="1"/>
      <c r="B246" s="1"/>
      <c r="C246" s="1"/>
      <c r="D246" s="1"/>
      <c r="E246" s="13" t="s">
        <v>95</v>
      </c>
      <c r="F246" s="66">
        <f>F244+F245</f>
        <v>29.786030730215259</v>
      </c>
      <c r="G246" s="85"/>
      <c r="H246" s="87"/>
      <c r="I246" s="81"/>
      <c r="J246" s="81"/>
    </row>
    <row r="247" spans="1:10" ht="19.149999999999999" customHeight="1">
      <c r="A247" s="101">
        <v>11</v>
      </c>
      <c r="B247" s="102" t="s">
        <v>59</v>
      </c>
      <c r="C247" s="103"/>
      <c r="D247" s="103"/>
      <c r="E247" s="103"/>
      <c r="F247" s="103"/>
      <c r="G247" s="1"/>
      <c r="H247" s="87"/>
      <c r="I247" s="81"/>
      <c r="J247" s="81"/>
    </row>
    <row r="248" spans="1:10" ht="18" customHeight="1">
      <c r="A248" s="18" t="s">
        <v>89</v>
      </c>
      <c r="B248" s="19" t="s">
        <v>62</v>
      </c>
      <c r="C248" s="18" t="s">
        <v>63</v>
      </c>
      <c r="D248" s="1"/>
      <c r="E248" s="1"/>
      <c r="F248" s="1"/>
      <c r="G248" s="1"/>
      <c r="H248" s="87"/>
      <c r="I248" s="81"/>
      <c r="J248" s="81"/>
    </row>
    <row r="249" spans="1:10" ht="16.899999999999999" customHeight="1">
      <c r="A249" s="16" t="s">
        <v>99</v>
      </c>
      <c r="B249" s="17" t="s">
        <v>131</v>
      </c>
      <c r="C249" s="16" t="s">
        <v>27</v>
      </c>
      <c r="D249" s="15">
        <v>0.8</v>
      </c>
      <c r="E249" s="14">
        <f t="shared" ref="E249:E256" si="63">G249-H249</f>
        <v>0.59487199999999996</v>
      </c>
      <c r="F249" s="65">
        <f t="shared" ref="F249:F256" si="64">D249*E249</f>
        <v>0.47589759999999998</v>
      </c>
      <c r="G249" s="84">
        <v>0.61</v>
      </c>
      <c r="H249" s="86">
        <f t="shared" ref="H249:H256" si="65">G249*$G$8</f>
        <v>1.5127999999999999E-2</v>
      </c>
      <c r="I249" s="81"/>
      <c r="J249" s="81"/>
    </row>
    <row r="250" spans="1:10" ht="16.899999999999999" customHeight="1">
      <c r="A250" s="16" t="s">
        <v>498</v>
      </c>
      <c r="B250" s="17" t="s">
        <v>130</v>
      </c>
      <c r="C250" s="16" t="s">
        <v>27</v>
      </c>
      <c r="D250" s="15">
        <v>0.4</v>
      </c>
      <c r="E250" s="14">
        <f t="shared" si="63"/>
        <v>1.3067680000000002</v>
      </c>
      <c r="F250" s="65">
        <f t="shared" si="64"/>
        <v>0.52270720000000004</v>
      </c>
      <c r="G250" s="84">
        <v>1.34</v>
      </c>
      <c r="H250" s="86">
        <f t="shared" si="65"/>
        <v>3.3231999999999998E-2</v>
      </c>
      <c r="I250" s="81"/>
      <c r="J250" s="81"/>
    </row>
    <row r="251" spans="1:10" ht="16.899999999999999" customHeight="1">
      <c r="A251" s="16" t="s">
        <v>499</v>
      </c>
      <c r="B251" s="17" t="s">
        <v>129</v>
      </c>
      <c r="C251" s="16" t="s">
        <v>6</v>
      </c>
      <c r="D251" s="15">
        <v>1.2</v>
      </c>
      <c r="E251" s="14">
        <f t="shared" si="63"/>
        <v>2.642792</v>
      </c>
      <c r="F251" s="65">
        <f t="shared" si="64"/>
        <v>3.1713504000000001</v>
      </c>
      <c r="G251" s="84">
        <v>2.71</v>
      </c>
      <c r="H251" s="86">
        <f t="shared" si="65"/>
        <v>6.720799999999999E-2</v>
      </c>
      <c r="I251" s="81"/>
      <c r="J251" s="81"/>
    </row>
    <row r="252" spans="1:10" ht="16.899999999999999" customHeight="1">
      <c r="A252" s="16" t="s">
        <v>500</v>
      </c>
      <c r="B252" s="17" t="s">
        <v>128</v>
      </c>
      <c r="C252" s="16" t="s">
        <v>27</v>
      </c>
      <c r="D252" s="15">
        <v>0.8</v>
      </c>
      <c r="E252" s="14">
        <f t="shared" si="63"/>
        <v>0.49735200000000002</v>
      </c>
      <c r="F252" s="65">
        <f t="shared" si="64"/>
        <v>0.39788160000000006</v>
      </c>
      <c r="G252" s="84">
        <v>0.51</v>
      </c>
      <c r="H252" s="86">
        <f t="shared" si="65"/>
        <v>1.2648E-2</v>
      </c>
      <c r="I252" s="81"/>
      <c r="J252" s="81"/>
    </row>
    <row r="253" spans="1:10" ht="16.899999999999999" customHeight="1">
      <c r="A253" s="16" t="s">
        <v>501</v>
      </c>
      <c r="B253" s="17" t="s">
        <v>124</v>
      </c>
      <c r="C253" s="16" t="s">
        <v>6</v>
      </c>
      <c r="D253" s="15">
        <v>3.6</v>
      </c>
      <c r="E253" s="14">
        <f t="shared" si="63"/>
        <v>2.8475839999999999</v>
      </c>
      <c r="F253" s="65">
        <f t="shared" si="64"/>
        <v>10.2513024</v>
      </c>
      <c r="G253" s="84">
        <v>2.92</v>
      </c>
      <c r="H253" s="86">
        <f t="shared" si="65"/>
        <v>7.2415999999999994E-2</v>
      </c>
      <c r="I253" s="81"/>
      <c r="J253" s="81"/>
    </row>
    <row r="254" spans="1:10" ht="16.899999999999999" customHeight="1">
      <c r="A254" s="16" t="s">
        <v>502</v>
      </c>
      <c r="B254" s="17" t="s">
        <v>121</v>
      </c>
      <c r="C254" s="16" t="s">
        <v>6</v>
      </c>
      <c r="D254" s="15">
        <v>0.4</v>
      </c>
      <c r="E254" s="14">
        <f t="shared" si="63"/>
        <v>1.2287520000000001</v>
      </c>
      <c r="F254" s="65">
        <f t="shared" si="64"/>
        <v>0.49150080000000007</v>
      </c>
      <c r="G254" s="84">
        <v>1.26</v>
      </c>
      <c r="H254" s="86">
        <f t="shared" si="65"/>
        <v>3.1247999999999998E-2</v>
      </c>
      <c r="I254" s="81"/>
      <c r="J254" s="81"/>
    </row>
    <row r="255" spans="1:10" ht="16.899999999999999" customHeight="1">
      <c r="A255" s="16" t="s">
        <v>503</v>
      </c>
      <c r="B255" s="17" t="s">
        <v>117</v>
      </c>
      <c r="C255" s="16" t="s">
        <v>97</v>
      </c>
      <c r="D255" s="15">
        <v>2</v>
      </c>
      <c r="E255" s="14">
        <f t="shared" si="63"/>
        <v>15.847</v>
      </c>
      <c r="F255" s="65">
        <f t="shared" si="64"/>
        <v>31.693999999999999</v>
      </c>
      <c r="G255" s="84">
        <v>16.25</v>
      </c>
      <c r="H255" s="86">
        <f t="shared" si="65"/>
        <v>0.40299999999999997</v>
      </c>
      <c r="I255" s="81"/>
      <c r="J255" s="81"/>
    </row>
    <row r="256" spans="1:10" ht="16.899999999999999" customHeight="1">
      <c r="A256" s="16" t="s">
        <v>504</v>
      </c>
      <c r="B256" s="17" t="s">
        <v>116</v>
      </c>
      <c r="C256" s="16" t="s">
        <v>97</v>
      </c>
      <c r="D256" s="15">
        <v>2</v>
      </c>
      <c r="E256" s="14">
        <f t="shared" si="63"/>
        <v>19.874575999999998</v>
      </c>
      <c r="F256" s="65">
        <f t="shared" si="64"/>
        <v>39.749151999999995</v>
      </c>
      <c r="G256" s="84">
        <v>20.38</v>
      </c>
      <c r="H256" s="86">
        <f t="shared" si="65"/>
        <v>0.50542399999999998</v>
      </c>
      <c r="I256" s="81"/>
      <c r="J256" s="81"/>
    </row>
    <row r="257" spans="1:10" ht="16.899999999999999" customHeight="1">
      <c r="A257" s="1"/>
      <c r="B257" s="1"/>
      <c r="C257" s="1"/>
      <c r="D257" s="1"/>
      <c r="E257" s="13" t="s">
        <v>96</v>
      </c>
      <c r="F257" s="66">
        <f>SUM(F249:F256)</f>
        <v>86.753792000000004</v>
      </c>
      <c r="G257" s="85"/>
      <c r="H257" s="87"/>
      <c r="I257" s="81"/>
      <c r="J257" s="81"/>
    </row>
    <row r="258" spans="1:10" ht="27.75" customHeight="1">
      <c r="A258" s="1"/>
      <c r="B258" s="1"/>
      <c r="C258" s="1"/>
      <c r="D258" s="1"/>
      <c r="E258" s="13" t="s">
        <v>420</v>
      </c>
      <c r="F258" s="67">
        <f>BDI!$D$21*F257</f>
        <v>25.017638115997375</v>
      </c>
      <c r="G258" s="85"/>
      <c r="H258" s="87"/>
      <c r="I258" s="81"/>
      <c r="J258" s="81"/>
    </row>
    <row r="259" spans="1:10" ht="21" customHeight="1">
      <c r="A259" s="1"/>
      <c r="B259" s="1"/>
      <c r="C259" s="1"/>
      <c r="D259" s="1"/>
      <c r="E259" s="13" t="s">
        <v>95</v>
      </c>
      <c r="F259" s="66">
        <f>F257+F258</f>
        <v>111.77143011599738</v>
      </c>
      <c r="G259" s="85"/>
      <c r="H259" s="87"/>
      <c r="I259" s="81"/>
      <c r="J259" s="81"/>
    </row>
    <row r="260" spans="1:10" ht="18" customHeight="1">
      <c r="A260" s="18" t="s">
        <v>346</v>
      </c>
      <c r="B260" s="19" t="s">
        <v>65</v>
      </c>
      <c r="C260" s="18" t="s">
        <v>27</v>
      </c>
      <c r="D260" s="1"/>
      <c r="E260" s="1"/>
      <c r="F260" s="1"/>
      <c r="G260" s="1"/>
      <c r="H260" s="87"/>
      <c r="I260" s="81"/>
      <c r="J260" s="81"/>
    </row>
    <row r="261" spans="1:10" ht="16.899999999999999" customHeight="1">
      <c r="A261" s="16" t="s">
        <v>347</v>
      </c>
      <c r="B261" s="17" t="s">
        <v>65</v>
      </c>
      <c r="C261" s="16" t="s">
        <v>27</v>
      </c>
      <c r="D261" s="15">
        <v>1</v>
      </c>
      <c r="E261" s="14">
        <f t="shared" ref="E261:E263" si="66">G261-H261</f>
        <v>1.51156</v>
      </c>
      <c r="F261" s="65">
        <f t="shared" ref="F261:F263" si="67">D261*E261</f>
        <v>1.51156</v>
      </c>
      <c r="G261" s="84">
        <v>1.55</v>
      </c>
      <c r="H261" s="86">
        <f>G261*$G$8</f>
        <v>3.8440000000000002E-2</v>
      </c>
      <c r="I261" s="81"/>
      <c r="J261" s="81"/>
    </row>
    <row r="262" spans="1:10" ht="16.899999999999999" customHeight="1">
      <c r="A262" s="16" t="s">
        <v>348</v>
      </c>
      <c r="B262" s="17" t="s">
        <v>117</v>
      </c>
      <c r="C262" s="16" t="s">
        <v>97</v>
      </c>
      <c r="D262" s="15">
        <v>0.02</v>
      </c>
      <c r="E262" s="14">
        <f t="shared" si="66"/>
        <v>15.847</v>
      </c>
      <c r="F262" s="65">
        <f t="shared" si="67"/>
        <v>0.31694</v>
      </c>
      <c r="G262" s="84">
        <v>16.25</v>
      </c>
      <c r="H262" s="86">
        <f>G262*$G$8</f>
        <v>0.40299999999999997</v>
      </c>
      <c r="I262" s="81"/>
      <c r="J262" s="81"/>
    </row>
    <row r="263" spans="1:10" ht="16.899999999999999" customHeight="1">
      <c r="A263" s="16" t="s">
        <v>349</v>
      </c>
      <c r="B263" s="17" t="s">
        <v>116</v>
      </c>
      <c r="C263" s="16" t="s">
        <v>97</v>
      </c>
      <c r="D263" s="15">
        <v>0.04</v>
      </c>
      <c r="E263" s="14">
        <f t="shared" si="66"/>
        <v>19.874575999999998</v>
      </c>
      <c r="F263" s="65">
        <f t="shared" si="67"/>
        <v>0.79498303999999997</v>
      </c>
      <c r="G263" s="84">
        <v>20.38</v>
      </c>
      <c r="H263" s="86">
        <f>G263*$G$8</f>
        <v>0.50542399999999998</v>
      </c>
      <c r="I263" s="81"/>
      <c r="J263" s="81"/>
    </row>
    <row r="264" spans="1:10" ht="16.899999999999999" customHeight="1">
      <c r="A264" s="1"/>
      <c r="B264" s="1"/>
      <c r="C264" s="1"/>
      <c r="D264" s="1"/>
      <c r="E264" s="13" t="s">
        <v>96</v>
      </c>
      <c r="F264" s="66">
        <f>SUM(F261:F263)</f>
        <v>2.62348304</v>
      </c>
      <c r="G264" s="85"/>
      <c r="H264" s="87"/>
      <c r="I264" s="81"/>
      <c r="J264" s="81"/>
    </row>
    <row r="265" spans="1:10" ht="27.75" customHeight="1">
      <c r="A265" s="1"/>
      <c r="B265" s="1"/>
      <c r="C265" s="1"/>
      <c r="D265" s="1"/>
      <c r="E265" s="13" t="s">
        <v>420</v>
      </c>
      <c r="F265" s="67">
        <f>BDI!$D$21*F264</f>
        <v>0.75654732531088276</v>
      </c>
      <c r="G265" s="85"/>
      <c r="H265" s="87"/>
      <c r="I265" s="81"/>
      <c r="J265" s="81"/>
    </row>
    <row r="266" spans="1:10" ht="27.75" customHeight="1">
      <c r="A266" s="1"/>
      <c r="B266" s="1"/>
      <c r="C266" s="1"/>
      <c r="D266" s="1"/>
      <c r="E266" s="13" t="s">
        <v>95</v>
      </c>
      <c r="F266" s="66">
        <f>F264+F265</f>
        <v>3.3800303653108825</v>
      </c>
      <c r="G266" s="85"/>
      <c r="H266" s="87"/>
      <c r="I266" s="81"/>
      <c r="J266" s="81"/>
    </row>
    <row r="267" spans="1:10" ht="31.15" customHeight="1">
      <c r="A267" s="18" t="s">
        <v>350</v>
      </c>
      <c r="B267" s="19" t="s">
        <v>277</v>
      </c>
      <c r="C267" s="18" t="s">
        <v>27</v>
      </c>
      <c r="D267" s="1"/>
      <c r="E267" s="1"/>
      <c r="F267" s="1"/>
      <c r="G267" s="1"/>
      <c r="H267" s="87"/>
      <c r="I267" s="81"/>
      <c r="J267" s="81"/>
    </row>
    <row r="268" spans="1:10" ht="21.75" customHeight="1">
      <c r="A268" s="16" t="s">
        <v>351</v>
      </c>
      <c r="B268" s="17" t="s">
        <v>277</v>
      </c>
      <c r="C268" s="16" t="s">
        <v>27</v>
      </c>
      <c r="D268" s="15">
        <v>1</v>
      </c>
      <c r="E268" s="14">
        <f t="shared" ref="E268:E270" si="68">G268-H268</f>
        <v>31.040616</v>
      </c>
      <c r="F268" s="65">
        <f t="shared" ref="F268:F270" si="69">D268*E268</f>
        <v>31.040616</v>
      </c>
      <c r="G268" s="84">
        <v>31.83</v>
      </c>
      <c r="H268" s="86">
        <f>G268*$G$8</f>
        <v>0.78938399999999997</v>
      </c>
      <c r="I268" s="81"/>
      <c r="J268" s="81"/>
    </row>
    <row r="269" spans="1:10" ht="16.899999999999999" customHeight="1">
      <c r="A269" s="16" t="s">
        <v>352</v>
      </c>
      <c r="B269" s="17" t="s">
        <v>117</v>
      </c>
      <c r="C269" s="16" t="s">
        <v>97</v>
      </c>
      <c r="D269" s="15">
        <v>0.4</v>
      </c>
      <c r="E269" s="14">
        <f t="shared" si="68"/>
        <v>15.847</v>
      </c>
      <c r="F269" s="65">
        <f t="shared" si="69"/>
        <v>6.3388</v>
      </c>
      <c r="G269" s="84">
        <v>16.25</v>
      </c>
      <c r="H269" s="86">
        <f>G269*$G$8</f>
        <v>0.40299999999999997</v>
      </c>
      <c r="I269" s="81"/>
      <c r="J269" s="81"/>
    </row>
    <row r="270" spans="1:10" ht="16.899999999999999" customHeight="1">
      <c r="A270" s="16" t="s">
        <v>353</v>
      </c>
      <c r="B270" s="17" t="s">
        <v>116</v>
      </c>
      <c r="C270" s="16" t="s">
        <v>97</v>
      </c>
      <c r="D270" s="15">
        <v>0.8</v>
      </c>
      <c r="E270" s="14">
        <f t="shared" si="68"/>
        <v>19.874575999999998</v>
      </c>
      <c r="F270" s="65">
        <f t="shared" si="69"/>
        <v>15.899660799999999</v>
      </c>
      <c r="G270" s="84">
        <v>20.38</v>
      </c>
      <c r="H270" s="86">
        <f>G270*$G$8</f>
        <v>0.50542399999999998</v>
      </c>
      <c r="I270" s="81"/>
      <c r="J270" s="81"/>
    </row>
    <row r="271" spans="1:10" ht="16.899999999999999" customHeight="1">
      <c r="A271" s="1"/>
      <c r="B271" s="1"/>
      <c r="C271" s="1"/>
      <c r="D271" s="1"/>
      <c r="E271" s="13" t="s">
        <v>96</v>
      </c>
      <c r="F271" s="66">
        <f>SUM(F268:F270)</f>
        <v>53.279076799999999</v>
      </c>
      <c r="G271" s="85"/>
      <c r="H271" s="87"/>
      <c r="I271" s="81"/>
      <c r="J271" s="81"/>
    </row>
    <row r="272" spans="1:10" ht="22.5" customHeight="1">
      <c r="A272" s="1"/>
      <c r="B272" s="1"/>
      <c r="C272" s="1"/>
      <c r="D272" s="1"/>
      <c r="E272" s="13" t="s">
        <v>420</v>
      </c>
      <c r="F272" s="67">
        <f>BDI!$D$21*F271</f>
        <v>15.364361969754951</v>
      </c>
      <c r="G272" s="85"/>
      <c r="H272" s="87"/>
      <c r="I272" s="81"/>
      <c r="J272" s="81"/>
    </row>
    <row r="273" spans="1:10" ht="27.75" customHeight="1">
      <c r="A273" s="1"/>
      <c r="B273" s="1"/>
      <c r="C273" s="1"/>
      <c r="D273" s="1"/>
      <c r="E273" s="13" t="s">
        <v>95</v>
      </c>
      <c r="F273" s="66">
        <f>F271+F272</f>
        <v>68.643438769754951</v>
      </c>
      <c r="G273" s="85"/>
      <c r="H273" s="87"/>
      <c r="I273" s="81"/>
      <c r="J273" s="81"/>
    </row>
    <row r="274" spans="1:10" ht="18" customHeight="1">
      <c r="A274" s="18" t="s">
        <v>433</v>
      </c>
      <c r="B274" s="19" t="s">
        <v>68</v>
      </c>
      <c r="C274" s="18" t="s">
        <v>27</v>
      </c>
      <c r="D274" s="1"/>
      <c r="E274" s="1"/>
      <c r="F274" s="1"/>
      <c r="G274" s="1"/>
      <c r="H274" s="87"/>
      <c r="I274" s="81"/>
      <c r="J274" s="81"/>
    </row>
    <row r="275" spans="1:10" ht="16.899999999999999" customHeight="1">
      <c r="A275" s="16" t="s">
        <v>505</v>
      </c>
      <c r="B275" s="17" t="s">
        <v>68</v>
      </c>
      <c r="C275" s="16" t="s">
        <v>27</v>
      </c>
      <c r="D275" s="15">
        <v>1</v>
      </c>
      <c r="E275" s="14">
        <f t="shared" ref="E275:E277" si="70">G275-H275</f>
        <v>7.8015999999999996</v>
      </c>
      <c r="F275" s="65">
        <f t="shared" ref="F275:F277" si="71">D275*E275</f>
        <v>7.8015999999999996</v>
      </c>
      <c r="G275" s="84">
        <v>8</v>
      </c>
      <c r="H275" s="86">
        <f>G275*$G$8</f>
        <v>0.19839999999999999</v>
      </c>
      <c r="I275" s="81"/>
      <c r="J275" s="81"/>
    </row>
    <row r="276" spans="1:10" ht="16.899999999999999" customHeight="1">
      <c r="A276" s="16" t="s">
        <v>506</v>
      </c>
      <c r="B276" s="17" t="s">
        <v>117</v>
      </c>
      <c r="C276" s="16" t="s">
        <v>97</v>
      </c>
      <c r="D276" s="15">
        <v>0.28999999999999998</v>
      </c>
      <c r="E276" s="14">
        <f t="shared" si="70"/>
        <v>15.847</v>
      </c>
      <c r="F276" s="65">
        <f t="shared" si="71"/>
        <v>4.5956299999999999</v>
      </c>
      <c r="G276" s="84">
        <v>16.25</v>
      </c>
      <c r="H276" s="86">
        <f>G276*$G$8</f>
        <v>0.40299999999999997</v>
      </c>
      <c r="I276" s="81"/>
      <c r="J276" s="81"/>
    </row>
    <row r="277" spans="1:10" ht="16.899999999999999" customHeight="1">
      <c r="A277" s="16" t="s">
        <v>507</v>
      </c>
      <c r="B277" s="17" t="s">
        <v>116</v>
      </c>
      <c r="C277" s="16" t="s">
        <v>97</v>
      </c>
      <c r="D277" s="15">
        <v>0.28999999999999998</v>
      </c>
      <c r="E277" s="14">
        <f t="shared" si="70"/>
        <v>19.874575999999998</v>
      </c>
      <c r="F277" s="65">
        <f t="shared" si="71"/>
        <v>5.7636270399999985</v>
      </c>
      <c r="G277" s="84">
        <v>20.38</v>
      </c>
      <c r="H277" s="86">
        <f>G277*$G$8</f>
        <v>0.50542399999999998</v>
      </c>
      <c r="I277" s="81"/>
      <c r="J277" s="81"/>
    </row>
    <row r="278" spans="1:10" ht="16.899999999999999" customHeight="1">
      <c r="A278" s="1"/>
      <c r="B278" s="1"/>
      <c r="C278" s="1"/>
      <c r="D278" s="1"/>
      <c r="E278" s="13" t="s">
        <v>96</v>
      </c>
      <c r="F278" s="66">
        <f>SUM(F275:F277)</f>
        <v>18.16085704</v>
      </c>
      <c r="G278" s="85"/>
      <c r="H278" s="87"/>
      <c r="I278" s="81"/>
      <c r="J278" s="81"/>
    </row>
    <row r="279" spans="1:10" ht="27.75" customHeight="1">
      <c r="A279" s="1"/>
      <c r="B279" s="1"/>
      <c r="C279" s="1"/>
      <c r="D279" s="1"/>
      <c r="E279" s="13" t="s">
        <v>420</v>
      </c>
      <c r="F279" s="67">
        <f>BDI!$D$21*F278</f>
        <v>5.237139943151802</v>
      </c>
      <c r="G279" s="85"/>
      <c r="H279" s="87"/>
      <c r="I279" s="81"/>
      <c r="J279" s="81"/>
    </row>
    <row r="280" spans="1:10" ht="27.75" customHeight="1">
      <c r="A280" s="1"/>
      <c r="B280" s="1"/>
      <c r="C280" s="1"/>
      <c r="D280" s="1"/>
      <c r="E280" s="13" t="s">
        <v>95</v>
      </c>
      <c r="F280" s="66">
        <f>F278+F279</f>
        <v>23.397996983151803</v>
      </c>
      <c r="G280" s="85"/>
      <c r="H280" s="87"/>
      <c r="I280" s="81"/>
      <c r="J280" s="81"/>
    </row>
    <row r="281" spans="1:10" ht="18" customHeight="1">
      <c r="A281" s="18" t="s">
        <v>434</v>
      </c>
      <c r="B281" s="19" t="s">
        <v>447</v>
      </c>
      <c r="C281" s="18" t="s">
        <v>27</v>
      </c>
      <c r="D281" s="1"/>
      <c r="E281" s="1"/>
      <c r="F281" s="1"/>
      <c r="G281" s="1"/>
      <c r="H281" s="87"/>
      <c r="I281" s="81"/>
      <c r="J281" s="81"/>
    </row>
    <row r="282" spans="1:10" ht="16.899999999999999" customHeight="1">
      <c r="A282" s="16" t="s">
        <v>508</v>
      </c>
      <c r="B282" s="17" t="s">
        <v>127</v>
      </c>
      <c r="C282" s="16" t="s">
        <v>27</v>
      </c>
      <c r="D282" s="15">
        <v>1</v>
      </c>
      <c r="E282" s="14">
        <f t="shared" ref="E282:E284" si="72">G282-H282</f>
        <v>18.577560000000002</v>
      </c>
      <c r="F282" s="65">
        <f t="shared" ref="F282:F284" si="73">D282*E282</f>
        <v>18.577560000000002</v>
      </c>
      <c r="G282" s="84">
        <v>19.05</v>
      </c>
      <c r="H282" s="86">
        <f>G282*$G$8</f>
        <v>0.47244000000000003</v>
      </c>
      <c r="I282" s="81"/>
      <c r="J282" s="81"/>
    </row>
    <row r="283" spans="1:10" ht="16.899999999999999" customHeight="1">
      <c r="A283" s="16" t="s">
        <v>509</v>
      </c>
      <c r="B283" s="17" t="s">
        <v>117</v>
      </c>
      <c r="C283" s="16" t="s">
        <v>97</v>
      </c>
      <c r="D283" s="15">
        <v>0.45</v>
      </c>
      <c r="E283" s="14">
        <f t="shared" si="72"/>
        <v>15.847</v>
      </c>
      <c r="F283" s="65">
        <f t="shared" si="73"/>
        <v>7.1311499999999999</v>
      </c>
      <c r="G283" s="84">
        <v>16.25</v>
      </c>
      <c r="H283" s="86">
        <f>G283*$G$8</f>
        <v>0.40299999999999997</v>
      </c>
      <c r="I283" s="81"/>
      <c r="J283" s="81"/>
    </row>
    <row r="284" spans="1:10" ht="16.899999999999999" customHeight="1">
      <c r="A284" s="16" t="s">
        <v>510</v>
      </c>
      <c r="B284" s="17" t="s">
        <v>116</v>
      </c>
      <c r="C284" s="16" t="s">
        <v>97</v>
      </c>
      <c r="D284" s="15">
        <v>0.45</v>
      </c>
      <c r="E284" s="14">
        <f t="shared" si="72"/>
        <v>19.874575999999998</v>
      </c>
      <c r="F284" s="65">
        <f t="shared" si="73"/>
        <v>8.9435591999999993</v>
      </c>
      <c r="G284" s="84">
        <v>20.38</v>
      </c>
      <c r="H284" s="86">
        <f>G284*$G$8</f>
        <v>0.50542399999999998</v>
      </c>
      <c r="I284" s="81"/>
      <c r="J284" s="81"/>
    </row>
    <row r="285" spans="1:10" ht="16.899999999999999" customHeight="1">
      <c r="A285" s="1"/>
      <c r="B285" s="1"/>
      <c r="C285" s="1"/>
      <c r="D285" s="1"/>
      <c r="E285" s="13" t="s">
        <v>96</v>
      </c>
      <c r="F285" s="66">
        <f>SUM(F282:F284)</f>
        <v>34.652269200000006</v>
      </c>
      <c r="G285" s="85"/>
      <c r="H285" s="87"/>
      <c r="I285" s="81"/>
      <c r="J285" s="81"/>
    </row>
    <row r="286" spans="1:10" ht="19.5" customHeight="1">
      <c r="A286" s="1"/>
      <c r="B286" s="1"/>
      <c r="C286" s="1"/>
      <c r="D286" s="1"/>
      <c r="E286" s="13" t="s">
        <v>420</v>
      </c>
      <c r="F286" s="67">
        <f>BDI!$D$21*F285</f>
        <v>9.9928534621716825</v>
      </c>
      <c r="G286" s="85"/>
      <c r="H286" s="87"/>
      <c r="I286" s="81"/>
      <c r="J286" s="81"/>
    </row>
    <row r="287" spans="1:10" ht="20.25" customHeight="1">
      <c r="A287" s="1"/>
      <c r="B287" s="1"/>
      <c r="C287" s="1"/>
      <c r="D287" s="1"/>
      <c r="E287" s="13" t="s">
        <v>95</v>
      </c>
      <c r="F287" s="66">
        <f>F285+F286</f>
        <v>44.645122662171687</v>
      </c>
      <c r="G287" s="85"/>
      <c r="H287" s="87"/>
      <c r="I287" s="81"/>
      <c r="J287" s="81"/>
    </row>
    <row r="288" spans="1:10" ht="33.75" customHeight="1">
      <c r="A288" s="18" t="s">
        <v>435</v>
      </c>
      <c r="B288" s="19" t="s">
        <v>366</v>
      </c>
      <c r="C288" s="18" t="s">
        <v>27</v>
      </c>
      <c r="D288" s="1"/>
      <c r="E288" s="1"/>
      <c r="F288" s="1"/>
      <c r="G288" s="1"/>
      <c r="H288" s="87"/>
      <c r="I288" s="81"/>
      <c r="J288" s="81"/>
    </row>
    <row r="289" spans="1:10" ht="16.899999999999999" customHeight="1">
      <c r="A289" s="16" t="s">
        <v>511</v>
      </c>
      <c r="B289" s="17" t="s">
        <v>366</v>
      </c>
      <c r="C289" s="16" t="s">
        <v>27</v>
      </c>
      <c r="D289" s="15">
        <v>1</v>
      </c>
      <c r="E289" s="14">
        <f t="shared" ref="E289:E291" si="74">G289-H289</f>
        <v>5.9487199999999998</v>
      </c>
      <c r="F289" s="65">
        <f t="shared" ref="F289:F291" si="75">D289*E289</f>
        <v>5.9487199999999998</v>
      </c>
      <c r="G289" s="84">
        <v>6.1</v>
      </c>
      <c r="H289" s="86">
        <f>G289*$G$8</f>
        <v>0.15128</v>
      </c>
      <c r="I289" s="81"/>
      <c r="J289" s="81"/>
    </row>
    <row r="290" spans="1:10" ht="16.899999999999999" customHeight="1">
      <c r="A290" s="16" t="s">
        <v>512</v>
      </c>
      <c r="B290" s="17" t="s">
        <v>117</v>
      </c>
      <c r="C290" s="16" t="s">
        <v>97</v>
      </c>
      <c r="D290" s="15">
        <v>0.21</v>
      </c>
      <c r="E290" s="14">
        <f t="shared" si="74"/>
        <v>15.847</v>
      </c>
      <c r="F290" s="65">
        <f t="shared" si="75"/>
        <v>3.3278699999999999</v>
      </c>
      <c r="G290" s="84">
        <v>16.25</v>
      </c>
      <c r="H290" s="86">
        <f>G290*$G$8</f>
        <v>0.40299999999999997</v>
      </c>
      <c r="I290" s="81"/>
      <c r="J290" s="81"/>
    </row>
    <row r="291" spans="1:10" ht="16.899999999999999" customHeight="1">
      <c r="A291" s="16" t="s">
        <v>513</v>
      </c>
      <c r="B291" s="17" t="s">
        <v>116</v>
      </c>
      <c r="C291" s="16" t="s">
        <v>97</v>
      </c>
      <c r="D291" s="15">
        <v>0.21</v>
      </c>
      <c r="E291" s="14">
        <f t="shared" si="74"/>
        <v>19.874575999999998</v>
      </c>
      <c r="F291" s="65">
        <f t="shared" si="75"/>
        <v>4.1736609599999994</v>
      </c>
      <c r="G291" s="84">
        <v>20.38</v>
      </c>
      <c r="H291" s="86">
        <f>G291*$G$8</f>
        <v>0.50542399999999998</v>
      </c>
      <c r="I291" s="81"/>
      <c r="J291" s="81"/>
    </row>
    <row r="292" spans="1:10" ht="16.899999999999999" customHeight="1">
      <c r="A292" s="1"/>
      <c r="B292" s="1"/>
      <c r="C292" s="1"/>
      <c r="D292" s="1"/>
      <c r="E292" s="13" t="s">
        <v>96</v>
      </c>
      <c r="F292" s="66">
        <f>SUM(F289:F291)</f>
        <v>13.450250959999998</v>
      </c>
      <c r="G292" s="85"/>
      <c r="H292" s="87"/>
      <c r="I292" s="81"/>
      <c r="J292" s="81"/>
    </row>
    <row r="293" spans="1:10" ht="27.75" customHeight="1">
      <c r="A293" s="1"/>
      <c r="B293" s="1"/>
      <c r="C293" s="1"/>
      <c r="D293" s="1"/>
      <c r="E293" s="13" t="s">
        <v>420</v>
      </c>
      <c r="F293" s="67">
        <f>BDI!$D$21*F292</f>
        <v>3.8787181900547498</v>
      </c>
      <c r="G293" s="85"/>
      <c r="H293" s="87"/>
      <c r="I293" s="81"/>
      <c r="J293" s="81"/>
    </row>
    <row r="294" spans="1:10" ht="27.75" customHeight="1">
      <c r="A294" s="1"/>
      <c r="B294" s="1"/>
      <c r="C294" s="1"/>
      <c r="D294" s="1"/>
      <c r="E294" s="13" t="s">
        <v>95</v>
      </c>
      <c r="F294" s="66">
        <f>F292+F293</f>
        <v>17.328969150054746</v>
      </c>
      <c r="G294" s="85"/>
      <c r="H294" s="87"/>
      <c r="I294" s="81"/>
      <c r="J294" s="81"/>
    </row>
    <row r="295" spans="1:10" ht="33.75" customHeight="1">
      <c r="A295" s="18" t="s">
        <v>436</v>
      </c>
      <c r="B295" s="19" t="s">
        <v>302</v>
      </c>
      <c r="C295" s="18" t="s">
        <v>27</v>
      </c>
      <c r="D295" s="1"/>
      <c r="E295" s="1"/>
      <c r="F295" s="1"/>
      <c r="G295" s="1"/>
      <c r="H295" s="87"/>
      <c r="I295" s="81"/>
      <c r="J295" s="81"/>
    </row>
    <row r="296" spans="1:10" ht="16.899999999999999" customHeight="1">
      <c r="A296" s="16" t="s">
        <v>514</v>
      </c>
      <c r="B296" s="17" t="s">
        <v>303</v>
      </c>
      <c r="C296" s="16" t="s">
        <v>27</v>
      </c>
      <c r="D296" s="15">
        <v>1</v>
      </c>
      <c r="E296" s="14">
        <f t="shared" ref="E296:E298" si="76">G296-H296</f>
        <v>13.565032</v>
      </c>
      <c r="F296" s="65">
        <f t="shared" ref="F296:F298" si="77">D296*E296</f>
        <v>13.565032</v>
      </c>
      <c r="G296" s="84">
        <v>13.91</v>
      </c>
      <c r="H296" s="86">
        <f>G296*$G$8</f>
        <v>0.344968</v>
      </c>
      <c r="I296" s="81"/>
      <c r="J296" s="81"/>
    </row>
    <row r="297" spans="1:10" ht="16.899999999999999" customHeight="1">
      <c r="A297" s="16" t="s">
        <v>515</v>
      </c>
      <c r="B297" s="17" t="s">
        <v>117</v>
      </c>
      <c r="C297" s="16" t="s">
        <v>97</v>
      </c>
      <c r="D297" s="15">
        <v>0.37</v>
      </c>
      <c r="E297" s="14">
        <f t="shared" si="76"/>
        <v>15.847</v>
      </c>
      <c r="F297" s="65">
        <f t="shared" si="77"/>
        <v>5.8633899999999999</v>
      </c>
      <c r="G297" s="84">
        <v>16.25</v>
      </c>
      <c r="H297" s="86">
        <f>G297*$G$8</f>
        <v>0.40299999999999997</v>
      </c>
      <c r="I297" s="81"/>
      <c r="J297" s="81"/>
    </row>
    <row r="298" spans="1:10" ht="16.899999999999999" customHeight="1">
      <c r="A298" s="16" t="s">
        <v>516</v>
      </c>
      <c r="B298" s="17" t="s">
        <v>116</v>
      </c>
      <c r="C298" s="16" t="s">
        <v>97</v>
      </c>
      <c r="D298" s="15">
        <v>0.37</v>
      </c>
      <c r="E298" s="14">
        <f t="shared" si="76"/>
        <v>19.874575999999998</v>
      </c>
      <c r="F298" s="65">
        <f t="shared" si="77"/>
        <v>7.3535931199999993</v>
      </c>
      <c r="G298" s="84">
        <v>20.38</v>
      </c>
      <c r="H298" s="86">
        <f>G298*$G$8</f>
        <v>0.50542399999999998</v>
      </c>
      <c r="I298" s="81"/>
      <c r="J298" s="81"/>
    </row>
    <row r="299" spans="1:10" ht="16.899999999999999" customHeight="1">
      <c r="A299" s="1"/>
      <c r="B299" s="1"/>
      <c r="C299" s="1"/>
      <c r="D299" s="1"/>
      <c r="E299" s="13" t="s">
        <v>96</v>
      </c>
      <c r="F299" s="66">
        <f>SUM(F296:F298)</f>
        <v>26.782015120000001</v>
      </c>
      <c r="G299" s="85"/>
      <c r="H299" s="87"/>
      <c r="I299" s="81"/>
      <c r="J299" s="81"/>
    </row>
    <row r="300" spans="1:10" ht="27.75" customHeight="1">
      <c r="A300" s="1"/>
      <c r="B300" s="1"/>
      <c r="C300" s="1"/>
      <c r="D300" s="1"/>
      <c r="E300" s="13" t="s">
        <v>420</v>
      </c>
      <c r="F300" s="67">
        <f>BDI!$D$21*F299</f>
        <v>7.7232677309290407</v>
      </c>
      <c r="G300" s="85"/>
      <c r="H300" s="87"/>
      <c r="I300" s="81"/>
      <c r="J300" s="81"/>
    </row>
    <row r="301" spans="1:10" ht="27.75" customHeight="1">
      <c r="A301" s="1"/>
      <c r="B301" s="1"/>
      <c r="C301" s="1"/>
      <c r="D301" s="1"/>
      <c r="E301" s="13" t="s">
        <v>95</v>
      </c>
      <c r="F301" s="66">
        <f>F299+F300</f>
        <v>34.505282850929042</v>
      </c>
      <c r="G301" s="85"/>
      <c r="H301" s="87"/>
      <c r="I301" s="81"/>
      <c r="J301" s="81"/>
    </row>
    <row r="302" spans="1:10" ht="18" customHeight="1">
      <c r="A302" s="18" t="s">
        <v>437</v>
      </c>
      <c r="B302" s="19" t="s">
        <v>279</v>
      </c>
      <c r="C302" s="18" t="s">
        <v>27</v>
      </c>
      <c r="D302" s="1"/>
      <c r="E302" s="1"/>
      <c r="F302" s="1"/>
      <c r="G302" s="1"/>
      <c r="H302" s="87"/>
      <c r="I302" s="81"/>
      <c r="J302" s="81"/>
    </row>
    <row r="303" spans="1:10" ht="16.899999999999999" customHeight="1">
      <c r="A303" s="16" t="s">
        <v>517</v>
      </c>
      <c r="B303" s="17" t="s">
        <v>126</v>
      </c>
      <c r="C303" s="16" t="s">
        <v>27</v>
      </c>
      <c r="D303" s="15">
        <v>1</v>
      </c>
      <c r="E303" s="14">
        <f t="shared" ref="E303:E305" si="78">G303-H303</f>
        <v>12.160744000000001</v>
      </c>
      <c r="F303" s="65">
        <f t="shared" ref="F303:F305" si="79">D303*E303</f>
        <v>12.160744000000001</v>
      </c>
      <c r="G303" s="84">
        <v>12.47</v>
      </c>
      <c r="H303" s="86">
        <f>G303*$G$8</f>
        <v>0.30925600000000003</v>
      </c>
      <c r="I303" s="81"/>
      <c r="J303" s="81"/>
    </row>
    <row r="304" spans="1:10" ht="16.899999999999999" customHeight="1">
      <c r="A304" s="16" t="s">
        <v>518</v>
      </c>
      <c r="B304" s="17" t="s">
        <v>117</v>
      </c>
      <c r="C304" s="16" t="s">
        <v>97</v>
      </c>
      <c r="D304" s="15">
        <v>0.3</v>
      </c>
      <c r="E304" s="14">
        <f t="shared" si="78"/>
        <v>15.847</v>
      </c>
      <c r="F304" s="65">
        <f t="shared" si="79"/>
        <v>4.7540999999999993</v>
      </c>
      <c r="G304" s="84">
        <v>16.25</v>
      </c>
      <c r="H304" s="86">
        <f>G304*$G$8</f>
        <v>0.40299999999999997</v>
      </c>
      <c r="I304" s="81"/>
      <c r="J304" s="81"/>
    </row>
    <row r="305" spans="1:10" ht="16.899999999999999" customHeight="1">
      <c r="A305" s="16" t="s">
        <v>519</v>
      </c>
      <c r="B305" s="17" t="s">
        <v>116</v>
      </c>
      <c r="C305" s="16" t="s">
        <v>97</v>
      </c>
      <c r="D305" s="15">
        <v>0.3</v>
      </c>
      <c r="E305" s="14">
        <f t="shared" si="78"/>
        <v>19.874575999999998</v>
      </c>
      <c r="F305" s="65">
        <f t="shared" si="79"/>
        <v>5.9623727999999989</v>
      </c>
      <c r="G305" s="84">
        <v>20.38</v>
      </c>
      <c r="H305" s="86">
        <f>G305*$G$8</f>
        <v>0.50542399999999998</v>
      </c>
      <c r="I305" s="81"/>
      <c r="J305" s="81"/>
    </row>
    <row r="306" spans="1:10" ht="16.899999999999999" customHeight="1">
      <c r="A306" s="1"/>
      <c r="B306" s="1"/>
      <c r="C306" s="1"/>
      <c r="D306" s="1"/>
      <c r="E306" s="13" t="s">
        <v>96</v>
      </c>
      <c r="F306" s="66">
        <f>SUM(F303:F305)</f>
        <v>22.877216799999999</v>
      </c>
      <c r="G306" s="85"/>
      <c r="H306" s="87"/>
      <c r="I306" s="81"/>
      <c r="J306" s="81"/>
    </row>
    <row r="307" spans="1:10" ht="27.75" customHeight="1">
      <c r="A307" s="1"/>
      <c r="B307" s="1"/>
      <c r="C307" s="1"/>
      <c r="D307" s="1"/>
      <c r="E307" s="13" t="s">
        <v>420</v>
      </c>
      <c r="F307" s="67">
        <f>BDI!$D$21*F306</f>
        <v>6.5972209146041187</v>
      </c>
      <c r="G307" s="85"/>
      <c r="H307" s="87"/>
      <c r="I307" s="81"/>
      <c r="J307" s="81"/>
    </row>
    <row r="308" spans="1:10" ht="27.75" customHeight="1">
      <c r="A308" s="1"/>
      <c r="B308" s="1"/>
      <c r="C308" s="1"/>
      <c r="D308" s="1"/>
      <c r="E308" s="13" t="s">
        <v>95</v>
      </c>
      <c r="F308" s="66">
        <f>F306+F307</f>
        <v>29.474437714604118</v>
      </c>
      <c r="G308" s="85"/>
      <c r="H308" s="87"/>
      <c r="I308" s="81"/>
      <c r="J308" s="81"/>
    </row>
    <row r="309" spans="1:10" ht="18" customHeight="1">
      <c r="A309" s="18" t="s">
        <v>438</v>
      </c>
      <c r="B309" s="19" t="s">
        <v>125</v>
      </c>
      <c r="C309" s="18" t="s">
        <v>27</v>
      </c>
      <c r="D309" s="1"/>
      <c r="E309" s="1"/>
      <c r="F309" s="1"/>
      <c r="G309" s="1"/>
      <c r="H309" s="87"/>
      <c r="I309" s="81"/>
      <c r="J309" s="81"/>
    </row>
    <row r="310" spans="1:10" ht="16.899999999999999" customHeight="1">
      <c r="A310" s="16" t="s">
        <v>520</v>
      </c>
      <c r="B310" s="17" t="s">
        <v>125</v>
      </c>
      <c r="C310" s="16" t="s">
        <v>27</v>
      </c>
      <c r="D310" s="15">
        <v>1</v>
      </c>
      <c r="E310" s="14">
        <f t="shared" ref="E310:E312" si="80">G310-H310</f>
        <v>9.3229120000000005</v>
      </c>
      <c r="F310" s="65">
        <f t="shared" ref="F310:F312" si="81">D310*E310</f>
        <v>9.3229120000000005</v>
      </c>
      <c r="G310" s="84">
        <v>9.56</v>
      </c>
      <c r="H310" s="86">
        <f>G310*$G$8</f>
        <v>0.23708799999999999</v>
      </c>
      <c r="I310" s="81"/>
      <c r="J310" s="81"/>
    </row>
    <row r="311" spans="1:10" ht="16.899999999999999" customHeight="1">
      <c r="A311" s="16" t="s">
        <v>521</v>
      </c>
      <c r="B311" s="17" t="s">
        <v>117</v>
      </c>
      <c r="C311" s="16" t="s">
        <v>97</v>
      </c>
      <c r="D311" s="15">
        <v>0.3</v>
      </c>
      <c r="E311" s="14">
        <f t="shared" si="80"/>
        <v>15.847</v>
      </c>
      <c r="F311" s="65">
        <f t="shared" si="81"/>
        <v>4.7540999999999993</v>
      </c>
      <c r="G311" s="84">
        <v>16.25</v>
      </c>
      <c r="H311" s="86">
        <f>G311*$G$8</f>
        <v>0.40299999999999997</v>
      </c>
      <c r="I311" s="81"/>
      <c r="J311" s="81"/>
    </row>
    <row r="312" spans="1:10" ht="16.899999999999999" customHeight="1">
      <c r="A312" s="16" t="s">
        <v>522</v>
      </c>
      <c r="B312" s="17" t="s">
        <v>116</v>
      </c>
      <c r="C312" s="16" t="s">
        <v>97</v>
      </c>
      <c r="D312" s="15">
        <v>0.3</v>
      </c>
      <c r="E312" s="14">
        <f t="shared" si="80"/>
        <v>19.874575999999998</v>
      </c>
      <c r="F312" s="65">
        <f t="shared" si="81"/>
        <v>5.9623727999999989</v>
      </c>
      <c r="G312" s="84">
        <v>20.38</v>
      </c>
      <c r="H312" s="86">
        <f>G312*$G$8</f>
        <v>0.50542399999999998</v>
      </c>
      <c r="I312" s="81"/>
      <c r="J312" s="81"/>
    </row>
    <row r="313" spans="1:10" ht="16.899999999999999" customHeight="1">
      <c r="A313" s="1"/>
      <c r="B313" s="1"/>
      <c r="C313" s="1"/>
      <c r="D313" s="1"/>
      <c r="E313" s="13" t="s">
        <v>96</v>
      </c>
      <c r="F313" s="66">
        <f>SUM(F310:F312)</f>
        <v>20.039384800000001</v>
      </c>
      <c r="G313" s="85"/>
      <c r="H313" s="87"/>
      <c r="I313" s="81"/>
      <c r="J313" s="81"/>
    </row>
    <row r="314" spans="1:10" ht="27.75" customHeight="1">
      <c r="A314" s="1"/>
      <c r="B314" s="1"/>
      <c r="C314" s="1"/>
      <c r="D314" s="1"/>
      <c r="E314" s="13" t="s">
        <v>420</v>
      </c>
      <c r="F314" s="67">
        <f>BDI!$D$21*F313</f>
        <v>5.7788606749733598</v>
      </c>
      <c r="G314" s="85"/>
      <c r="H314" s="87"/>
      <c r="I314" s="81"/>
      <c r="J314" s="81"/>
    </row>
    <row r="315" spans="1:10" ht="27.75" customHeight="1">
      <c r="A315" s="1"/>
      <c r="B315" s="1"/>
      <c r="C315" s="1"/>
      <c r="D315" s="1"/>
      <c r="E315" s="13" t="s">
        <v>95</v>
      </c>
      <c r="F315" s="66">
        <f>F313+F314</f>
        <v>25.818245474973359</v>
      </c>
      <c r="G315" s="85"/>
      <c r="H315" s="87"/>
      <c r="I315" s="81"/>
      <c r="J315" s="81"/>
    </row>
    <row r="316" spans="1:10" ht="18" customHeight="1">
      <c r="A316" s="18" t="s">
        <v>439</v>
      </c>
      <c r="B316" s="19" t="s">
        <v>70</v>
      </c>
      <c r="C316" s="18" t="s">
        <v>6</v>
      </c>
      <c r="D316" s="1"/>
      <c r="E316" s="1"/>
      <c r="F316" s="1"/>
      <c r="G316" s="1"/>
      <c r="H316" s="87"/>
      <c r="I316" s="81"/>
      <c r="J316" s="81"/>
    </row>
    <row r="317" spans="1:10" ht="16.899999999999999" customHeight="1">
      <c r="A317" s="16" t="s">
        <v>523</v>
      </c>
      <c r="B317" s="17" t="s">
        <v>121</v>
      </c>
      <c r="C317" s="16" t="s">
        <v>6</v>
      </c>
      <c r="D317" s="15">
        <v>0.05</v>
      </c>
      <c r="E317" s="14">
        <f t="shared" ref="E317:E320" si="82">G317-H317</f>
        <v>1.2287520000000001</v>
      </c>
      <c r="F317" s="65">
        <f t="shared" ref="F317:F320" si="83">D317*E317</f>
        <v>6.1437600000000009E-2</v>
      </c>
      <c r="G317" s="84">
        <v>1.26</v>
      </c>
      <c r="H317" s="86">
        <f>G317*$G$8</f>
        <v>3.1247999999999998E-2</v>
      </c>
      <c r="I317" s="81"/>
      <c r="J317" s="81"/>
    </row>
    <row r="318" spans="1:10" ht="16.899999999999999" customHeight="1">
      <c r="A318" s="16" t="s">
        <v>524</v>
      </c>
      <c r="B318" s="17" t="s">
        <v>124</v>
      </c>
      <c r="C318" s="16" t="s">
        <v>6</v>
      </c>
      <c r="D318" s="15">
        <v>1.02</v>
      </c>
      <c r="E318" s="14">
        <f t="shared" si="82"/>
        <v>2.8475839999999999</v>
      </c>
      <c r="F318" s="65">
        <f t="shared" si="83"/>
        <v>2.90453568</v>
      </c>
      <c r="G318" s="84">
        <v>2.92</v>
      </c>
      <c r="H318" s="86">
        <f>G318*$G$8</f>
        <v>7.2415999999999994E-2</v>
      </c>
      <c r="I318" s="81"/>
      <c r="J318" s="81"/>
    </row>
    <row r="319" spans="1:10" ht="16.899999999999999" customHeight="1">
      <c r="A319" s="16" t="s">
        <v>525</v>
      </c>
      <c r="B319" s="17" t="s">
        <v>117</v>
      </c>
      <c r="C319" s="16" t="s">
        <v>97</v>
      </c>
      <c r="D319" s="15">
        <v>0.11</v>
      </c>
      <c r="E319" s="14">
        <f t="shared" si="82"/>
        <v>15.847</v>
      </c>
      <c r="F319" s="65">
        <f t="shared" si="83"/>
        <v>1.7431699999999999</v>
      </c>
      <c r="G319" s="84">
        <v>16.25</v>
      </c>
      <c r="H319" s="86">
        <f>G319*$G$8</f>
        <v>0.40299999999999997</v>
      </c>
      <c r="I319" s="81"/>
      <c r="J319" s="81"/>
    </row>
    <row r="320" spans="1:10" ht="16.899999999999999" customHeight="1">
      <c r="A320" s="16" t="s">
        <v>526</v>
      </c>
      <c r="B320" s="17" t="s">
        <v>116</v>
      </c>
      <c r="C320" s="16" t="s">
        <v>97</v>
      </c>
      <c r="D320" s="15">
        <v>0.11</v>
      </c>
      <c r="E320" s="14">
        <f t="shared" si="82"/>
        <v>19.874575999999998</v>
      </c>
      <c r="F320" s="65">
        <f t="shared" si="83"/>
        <v>2.1862033599999999</v>
      </c>
      <c r="G320" s="84">
        <v>20.38</v>
      </c>
      <c r="H320" s="86">
        <f>G320*$G$8</f>
        <v>0.50542399999999998</v>
      </c>
      <c r="I320" s="81"/>
    </row>
    <row r="321" spans="1:9" ht="16.899999999999999" customHeight="1">
      <c r="A321" s="1"/>
      <c r="B321" s="1"/>
      <c r="C321" s="1"/>
      <c r="D321" s="1"/>
      <c r="E321" s="13" t="s">
        <v>96</v>
      </c>
      <c r="F321" s="66">
        <f>SUM(F317:F320)</f>
        <v>6.8953466399999996</v>
      </c>
      <c r="G321" s="85"/>
      <c r="H321" s="87"/>
      <c r="I321" s="81"/>
    </row>
    <row r="322" spans="1:9" ht="27.75" customHeight="1">
      <c r="A322" s="1"/>
      <c r="B322" s="1"/>
      <c r="C322" s="1"/>
      <c r="D322" s="1"/>
      <c r="E322" s="13" t="s">
        <v>420</v>
      </c>
      <c r="F322" s="67">
        <f>BDI!$D$21*F321</f>
        <v>1.9884466482327183</v>
      </c>
      <c r="G322" s="85"/>
      <c r="H322" s="87"/>
      <c r="I322" s="81"/>
    </row>
    <row r="323" spans="1:9" ht="27.75" customHeight="1">
      <c r="A323" s="1"/>
      <c r="B323" s="1"/>
      <c r="C323" s="1"/>
      <c r="D323" s="1"/>
      <c r="E323" s="13" t="s">
        <v>95</v>
      </c>
      <c r="F323" s="66">
        <f>F321+F322</f>
        <v>8.8837932882327184</v>
      </c>
      <c r="G323" s="85"/>
      <c r="H323" s="87"/>
      <c r="I323" s="81"/>
    </row>
    <row r="324" spans="1:9" ht="18" customHeight="1">
      <c r="A324" s="18" t="s">
        <v>440</v>
      </c>
      <c r="B324" s="19" t="s">
        <v>71</v>
      </c>
      <c r="C324" s="18" t="s">
        <v>6</v>
      </c>
      <c r="D324" s="1"/>
      <c r="E324" s="1"/>
      <c r="F324" s="1"/>
      <c r="G324" s="1"/>
      <c r="H324" s="87"/>
      <c r="I324" s="81"/>
    </row>
    <row r="325" spans="1:9" ht="16.899999999999999" customHeight="1">
      <c r="A325" s="16" t="s">
        <v>527</v>
      </c>
      <c r="B325" s="17" t="s">
        <v>121</v>
      </c>
      <c r="C325" s="16" t="s">
        <v>6</v>
      </c>
      <c r="D325" s="15">
        <v>0.05</v>
      </c>
      <c r="E325" s="14">
        <f t="shared" ref="E325:E328" si="84">G325-H325</f>
        <v>1.2287520000000001</v>
      </c>
      <c r="F325" s="65">
        <f t="shared" ref="F325:F328" si="85">D325*E325</f>
        <v>6.1437600000000009E-2</v>
      </c>
      <c r="G325" s="84">
        <v>1.26</v>
      </c>
      <c r="H325" s="86">
        <f>G325*$G$8</f>
        <v>3.1247999999999998E-2</v>
      </c>
      <c r="I325" s="81"/>
    </row>
    <row r="326" spans="1:9" ht="16.899999999999999" customHeight="1">
      <c r="A326" s="16" t="s">
        <v>528</v>
      </c>
      <c r="B326" s="17" t="s">
        <v>123</v>
      </c>
      <c r="C326" s="16" t="s">
        <v>6</v>
      </c>
      <c r="D326" s="15">
        <v>1.02</v>
      </c>
      <c r="E326" s="14">
        <f t="shared" si="84"/>
        <v>4.0958399999999999</v>
      </c>
      <c r="F326" s="65">
        <f t="shared" si="85"/>
        <v>4.1777568</v>
      </c>
      <c r="G326" s="84">
        <v>4.2</v>
      </c>
      <c r="H326" s="86">
        <f>G326*$G$8</f>
        <v>0.10416</v>
      </c>
      <c r="I326" s="81"/>
    </row>
    <row r="327" spans="1:9" ht="16.899999999999999" customHeight="1">
      <c r="A327" s="16" t="s">
        <v>529</v>
      </c>
      <c r="B327" s="17" t="s">
        <v>117</v>
      </c>
      <c r="C327" s="16" t="s">
        <v>97</v>
      </c>
      <c r="D327" s="15">
        <v>0.12</v>
      </c>
      <c r="E327" s="14">
        <f t="shared" si="84"/>
        <v>15.847</v>
      </c>
      <c r="F327" s="65">
        <f t="shared" si="85"/>
        <v>1.9016399999999998</v>
      </c>
      <c r="G327" s="84">
        <v>16.25</v>
      </c>
      <c r="H327" s="86">
        <f>G327*$G$8</f>
        <v>0.40299999999999997</v>
      </c>
      <c r="I327" s="81"/>
    </row>
    <row r="328" spans="1:9" ht="16.899999999999999" customHeight="1">
      <c r="A328" s="16" t="s">
        <v>530</v>
      </c>
      <c r="B328" s="17" t="s">
        <v>116</v>
      </c>
      <c r="C328" s="16" t="s">
        <v>97</v>
      </c>
      <c r="D328" s="15">
        <v>0.12</v>
      </c>
      <c r="E328" s="14">
        <f t="shared" si="84"/>
        <v>19.874575999999998</v>
      </c>
      <c r="F328" s="65">
        <f t="shared" si="85"/>
        <v>2.3849491199999995</v>
      </c>
      <c r="G328" s="84">
        <v>20.38</v>
      </c>
      <c r="H328" s="86">
        <f>G328*$G$8</f>
        <v>0.50542399999999998</v>
      </c>
      <c r="I328" s="81"/>
    </row>
    <row r="329" spans="1:9" ht="16.899999999999999" customHeight="1">
      <c r="A329" s="1"/>
      <c r="B329" s="1"/>
      <c r="C329" s="1"/>
      <c r="D329" s="1"/>
      <c r="E329" s="13" t="s">
        <v>96</v>
      </c>
      <c r="F329" s="66">
        <f>SUM(F325:F328)</f>
        <v>8.5257835199999992</v>
      </c>
      <c r="G329" s="85"/>
      <c r="H329" s="87"/>
      <c r="I329" s="81"/>
    </row>
    <row r="330" spans="1:9" ht="27.75" customHeight="1">
      <c r="A330" s="1"/>
      <c r="B330" s="1"/>
      <c r="C330" s="1"/>
      <c r="D330" s="1"/>
      <c r="E330" s="13" t="s">
        <v>420</v>
      </c>
      <c r="F330" s="67">
        <f>BDI!$D$21*F329</f>
        <v>2.4586241343628443</v>
      </c>
      <c r="G330" s="85"/>
      <c r="H330" s="87"/>
      <c r="I330" s="81"/>
    </row>
    <row r="331" spans="1:9" ht="27.75" customHeight="1">
      <c r="A331" s="1"/>
      <c r="B331" s="1"/>
      <c r="C331" s="1"/>
      <c r="D331" s="1"/>
      <c r="E331" s="13" t="s">
        <v>95</v>
      </c>
      <c r="F331" s="66">
        <f>F329+F330</f>
        <v>10.984407654362844</v>
      </c>
      <c r="G331" s="85"/>
      <c r="H331" s="87"/>
      <c r="I331" s="81"/>
    </row>
    <row r="332" spans="1:9" ht="18" customHeight="1">
      <c r="A332" s="18" t="s">
        <v>441</v>
      </c>
      <c r="B332" s="19" t="s">
        <v>72</v>
      </c>
      <c r="C332" s="18" t="s">
        <v>6</v>
      </c>
      <c r="D332" s="1"/>
      <c r="E332" s="1"/>
      <c r="F332" s="1"/>
      <c r="G332" s="1"/>
      <c r="H332" s="87"/>
      <c r="I332" s="81"/>
    </row>
    <row r="333" spans="1:9" ht="16.899999999999999" customHeight="1">
      <c r="A333" s="16" t="s">
        <v>531</v>
      </c>
      <c r="B333" s="17" t="s">
        <v>122</v>
      </c>
      <c r="C333" s="16" t="s">
        <v>6</v>
      </c>
      <c r="D333" s="15">
        <v>1.02</v>
      </c>
      <c r="E333" s="14">
        <f t="shared" ref="E333:E336" si="86">G333-H333</f>
        <v>5.8512000000000004</v>
      </c>
      <c r="F333" s="65">
        <f t="shared" ref="F333:F336" si="87">D333*E333</f>
        <v>5.9682240000000002</v>
      </c>
      <c r="G333" s="84">
        <v>6</v>
      </c>
      <c r="H333" s="86">
        <f>G333*$G$8</f>
        <v>0.14879999999999999</v>
      </c>
      <c r="I333" s="81"/>
    </row>
    <row r="334" spans="1:9" ht="16.899999999999999" customHeight="1">
      <c r="A334" s="16" t="s">
        <v>532</v>
      </c>
      <c r="B334" s="17" t="s">
        <v>121</v>
      </c>
      <c r="C334" s="16" t="s">
        <v>6</v>
      </c>
      <c r="D334" s="15">
        <v>0.08</v>
      </c>
      <c r="E334" s="14">
        <f t="shared" si="86"/>
        <v>1.2287520000000001</v>
      </c>
      <c r="F334" s="65">
        <f t="shared" si="87"/>
        <v>9.8300160000000011E-2</v>
      </c>
      <c r="G334" s="84">
        <v>1.26</v>
      </c>
      <c r="H334" s="86">
        <f>G334*$G$8</f>
        <v>3.1247999999999998E-2</v>
      </c>
      <c r="I334" s="81"/>
    </row>
    <row r="335" spans="1:9" ht="16.899999999999999" customHeight="1">
      <c r="A335" s="16" t="s">
        <v>533</v>
      </c>
      <c r="B335" s="17" t="s">
        <v>117</v>
      </c>
      <c r="C335" s="16" t="s">
        <v>97</v>
      </c>
      <c r="D335" s="15">
        <v>0.13</v>
      </c>
      <c r="E335" s="14">
        <f t="shared" si="86"/>
        <v>15.847</v>
      </c>
      <c r="F335" s="65">
        <f t="shared" si="87"/>
        <v>2.0601099999999999</v>
      </c>
      <c r="G335" s="84">
        <v>16.25</v>
      </c>
      <c r="H335" s="86">
        <f>G335*$G$8</f>
        <v>0.40299999999999997</v>
      </c>
      <c r="I335" s="81"/>
    </row>
    <row r="336" spans="1:9" ht="16.899999999999999" customHeight="1">
      <c r="A336" s="16" t="s">
        <v>534</v>
      </c>
      <c r="B336" s="17" t="s">
        <v>116</v>
      </c>
      <c r="C336" s="16" t="s">
        <v>97</v>
      </c>
      <c r="D336" s="15">
        <v>0.13</v>
      </c>
      <c r="E336" s="14">
        <f t="shared" si="86"/>
        <v>19.874575999999998</v>
      </c>
      <c r="F336" s="65">
        <f t="shared" si="87"/>
        <v>2.5836948799999999</v>
      </c>
      <c r="G336" s="84">
        <v>20.38</v>
      </c>
      <c r="H336" s="86">
        <f>G336*$G$8</f>
        <v>0.50542399999999998</v>
      </c>
      <c r="I336" s="81"/>
    </row>
    <row r="337" spans="1:12" ht="16.899999999999999" customHeight="1">
      <c r="A337" s="1"/>
      <c r="B337" s="1"/>
      <c r="C337" s="1"/>
      <c r="D337" s="1"/>
      <c r="E337" s="13" t="s">
        <v>96</v>
      </c>
      <c r="F337" s="66">
        <f>SUM(F333:F336)</f>
        <v>10.71032904</v>
      </c>
      <c r="G337" s="85"/>
      <c r="H337" s="87"/>
      <c r="I337" s="81"/>
    </row>
    <row r="338" spans="1:12" ht="27.75" customHeight="1">
      <c r="A338" s="1"/>
      <c r="B338" s="1"/>
      <c r="C338" s="1"/>
      <c r="D338" s="1"/>
      <c r="E338" s="13" t="s">
        <v>420</v>
      </c>
      <c r="F338" s="67">
        <f>BDI!$D$21*F337</f>
        <v>3.088592784808502</v>
      </c>
      <c r="G338" s="85"/>
      <c r="H338" s="87"/>
      <c r="I338" s="81"/>
    </row>
    <row r="339" spans="1:12" ht="27.75" customHeight="1">
      <c r="A339" s="1"/>
      <c r="B339" s="1"/>
      <c r="C339" s="1"/>
      <c r="D339" s="1"/>
      <c r="E339" s="13" t="s">
        <v>95</v>
      </c>
      <c r="F339" s="66">
        <f>F337+F338</f>
        <v>13.798921824808502</v>
      </c>
      <c r="G339" s="85"/>
      <c r="H339" s="87"/>
      <c r="I339" s="81"/>
    </row>
    <row r="340" spans="1:12" ht="18" customHeight="1">
      <c r="A340" s="18" t="s">
        <v>442</v>
      </c>
      <c r="B340" s="19" t="s">
        <v>73</v>
      </c>
      <c r="C340" s="18" t="s">
        <v>6</v>
      </c>
      <c r="D340" s="1"/>
      <c r="E340" s="1"/>
      <c r="F340" s="1"/>
      <c r="G340" s="1"/>
      <c r="H340" s="87"/>
      <c r="I340" s="81"/>
    </row>
    <row r="341" spans="1:12" ht="24.75" customHeight="1">
      <c r="A341" s="16" t="s">
        <v>535</v>
      </c>
      <c r="B341" s="17" t="s">
        <v>120</v>
      </c>
      <c r="C341" s="16" t="s">
        <v>6</v>
      </c>
      <c r="D341" s="15">
        <v>1</v>
      </c>
      <c r="E341" s="14">
        <f t="shared" ref="E341" si="88">G341-H341</f>
        <v>2.1844480000000002</v>
      </c>
      <c r="F341" s="65">
        <f t="shared" ref="F341" si="89">D341*E341</f>
        <v>2.1844480000000002</v>
      </c>
      <c r="G341" s="84">
        <v>2.2400000000000002</v>
      </c>
      <c r="H341" s="86">
        <f>G341*$G$8</f>
        <v>5.5552000000000004E-2</v>
      </c>
      <c r="I341" s="81"/>
    </row>
    <row r="342" spans="1:12" ht="16.899999999999999" customHeight="1">
      <c r="A342" s="1"/>
      <c r="B342" s="1"/>
      <c r="C342" s="1"/>
      <c r="D342" s="1"/>
      <c r="E342" s="13" t="s">
        <v>96</v>
      </c>
      <c r="F342" s="66">
        <f>SUM(F341)</f>
        <v>2.1844480000000002</v>
      </c>
      <c r="G342" s="85"/>
      <c r="H342" s="87"/>
      <c r="I342" s="81"/>
    </row>
    <row r="343" spans="1:12" ht="27.75" customHeight="1">
      <c r="A343" s="1"/>
      <c r="B343" s="1"/>
      <c r="C343" s="1"/>
      <c r="D343" s="1"/>
      <c r="E343" s="13" t="s">
        <v>420</v>
      </c>
      <c r="F343" s="67">
        <f>BDI!$D$21*F342</f>
        <v>0.62994052810065337</v>
      </c>
      <c r="G343" s="85"/>
      <c r="H343" s="87"/>
      <c r="I343" s="81"/>
    </row>
    <row r="344" spans="1:12" ht="27.75" customHeight="1">
      <c r="A344" s="1"/>
      <c r="B344" s="1"/>
      <c r="C344" s="1"/>
      <c r="D344" s="1"/>
      <c r="E344" s="13" t="s">
        <v>95</v>
      </c>
      <c r="F344" s="66">
        <f>F342+F343</f>
        <v>2.8143885281006535</v>
      </c>
      <c r="G344" s="85"/>
      <c r="H344" s="87"/>
      <c r="I344" s="81"/>
    </row>
    <row r="345" spans="1:12" ht="18" customHeight="1">
      <c r="A345" s="18" t="s">
        <v>443</v>
      </c>
      <c r="B345" s="19" t="s">
        <v>74</v>
      </c>
      <c r="C345" s="18" t="s">
        <v>6</v>
      </c>
      <c r="D345" s="1"/>
      <c r="E345" s="1"/>
      <c r="F345" s="1"/>
      <c r="G345" s="1"/>
      <c r="H345" s="87"/>
      <c r="I345" s="81"/>
    </row>
    <row r="346" spans="1:12" ht="24.75" customHeight="1">
      <c r="A346" s="16" t="s">
        <v>536</v>
      </c>
      <c r="B346" s="17" t="s">
        <v>119</v>
      </c>
      <c r="C346" s="16" t="s">
        <v>6</v>
      </c>
      <c r="D346" s="15">
        <v>1</v>
      </c>
      <c r="E346" s="14">
        <f t="shared" ref="E346" si="90">G346-H346</f>
        <v>2.0186639999999998</v>
      </c>
      <c r="F346" s="65">
        <f t="shared" ref="F346" si="91">D346*E346</f>
        <v>2.0186639999999998</v>
      </c>
      <c r="G346" s="84">
        <v>2.0699999999999998</v>
      </c>
      <c r="H346" s="86">
        <f>G346*$G$8</f>
        <v>5.1335999999999993E-2</v>
      </c>
      <c r="I346" s="81"/>
    </row>
    <row r="347" spans="1:12" ht="16.899999999999999" customHeight="1">
      <c r="A347" s="1"/>
      <c r="B347" s="1"/>
      <c r="C347" s="1"/>
      <c r="D347" s="1"/>
      <c r="E347" s="13" t="s">
        <v>96</v>
      </c>
      <c r="F347" s="66">
        <f>SUM(F346)</f>
        <v>2.0186639999999998</v>
      </c>
      <c r="G347" s="85"/>
      <c r="H347" s="87"/>
      <c r="I347" s="81"/>
    </row>
    <row r="348" spans="1:12" ht="27.75" customHeight="1">
      <c r="A348" s="1"/>
      <c r="B348" s="1"/>
      <c r="C348" s="1"/>
      <c r="D348" s="1"/>
      <c r="E348" s="13" t="s">
        <v>420</v>
      </c>
      <c r="F348" s="67">
        <f>BDI!$D$21*F347</f>
        <v>0.58213254159301442</v>
      </c>
      <c r="G348" s="85"/>
      <c r="H348" s="87"/>
      <c r="I348" s="81"/>
    </row>
    <row r="349" spans="1:12" ht="27.75" customHeight="1">
      <c r="A349" s="1"/>
      <c r="B349" s="1"/>
      <c r="C349" s="1"/>
      <c r="D349" s="1"/>
      <c r="E349" s="13" t="s">
        <v>95</v>
      </c>
      <c r="F349" s="66">
        <f>F347+F348</f>
        <v>2.6007965415930143</v>
      </c>
      <c r="G349" s="85"/>
      <c r="H349" s="87"/>
      <c r="I349" s="81"/>
    </row>
    <row r="350" spans="1:12" s="126" customFormat="1" ht="27.2" customHeight="1">
      <c r="A350" s="18" t="s">
        <v>444</v>
      </c>
      <c r="B350" s="19" t="s">
        <v>449</v>
      </c>
      <c r="C350" s="18" t="s">
        <v>27</v>
      </c>
      <c r="D350" s="125"/>
      <c r="E350" s="125"/>
      <c r="F350" s="125"/>
      <c r="G350" s="125"/>
      <c r="H350" s="87"/>
      <c r="I350" s="81"/>
      <c r="J350" s="78"/>
      <c r="K350" s="78"/>
      <c r="L350" s="78"/>
    </row>
    <row r="351" spans="1:12" s="126" customFormat="1" ht="27.2" customHeight="1">
      <c r="A351" s="16" t="s">
        <v>537</v>
      </c>
      <c r="B351" s="17" t="s">
        <v>449</v>
      </c>
      <c r="C351" s="16" t="s">
        <v>27</v>
      </c>
      <c r="D351" s="15">
        <v>1</v>
      </c>
      <c r="E351" s="14">
        <f t="shared" ref="E351:E353" si="92">G351-H351</f>
        <v>11.234304</v>
      </c>
      <c r="F351" s="65">
        <f t="shared" ref="F351:F353" si="93">D351*E351</f>
        <v>11.234304</v>
      </c>
      <c r="G351" s="84">
        <v>11.52</v>
      </c>
      <c r="H351" s="127">
        <f t="shared" ref="H351:H352" si="94">G351*$G$8</f>
        <v>0.28569600000000001</v>
      </c>
      <c r="I351" s="81"/>
      <c r="J351" s="78"/>
      <c r="K351" s="78"/>
      <c r="L351" s="78"/>
    </row>
    <row r="352" spans="1:12" s="126" customFormat="1" ht="27.2" customHeight="1">
      <c r="A352" s="16" t="s">
        <v>642</v>
      </c>
      <c r="B352" s="17" t="s">
        <v>117</v>
      </c>
      <c r="C352" s="16" t="s">
        <v>97</v>
      </c>
      <c r="D352" s="15">
        <v>0.1</v>
      </c>
      <c r="E352" s="14">
        <f t="shared" si="92"/>
        <v>15.847</v>
      </c>
      <c r="F352" s="65">
        <f t="shared" si="93"/>
        <v>1.5847</v>
      </c>
      <c r="G352" s="84">
        <v>16.25</v>
      </c>
      <c r="H352" s="127">
        <f t="shared" si="94"/>
        <v>0.40299999999999997</v>
      </c>
      <c r="I352" s="81"/>
      <c r="J352" s="78"/>
      <c r="K352" s="78"/>
      <c r="L352" s="78"/>
    </row>
    <row r="353" spans="1:12" s="126" customFormat="1" ht="24.75" customHeight="1">
      <c r="A353" s="16" t="s">
        <v>643</v>
      </c>
      <c r="B353" s="17" t="s">
        <v>116</v>
      </c>
      <c r="C353" s="16" t="s">
        <v>97</v>
      </c>
      <c r="D353" s="15">
        <v>0.2</v>
      </c>
      <c r="E353" s="14">
        <f t="shared" si="92"/>
        <v>19.874575999999998</v>
      </c>
      <c r="F353" s="65">
        <f t="shared" si="93"/>
        <v>3.9749151999999999</v>
      </c>
      <c r="G353" s="84">
        <v>20.38</v>
      </c>
      <c r="H353" s="127">
        <f>G353*$G$8</f>
        <v>0.50542399999999998</v>
      </c>
      <c r="I353" s="81"/>
      <c r="J353" s="78"/>
      <c r="K353" s="78"/>
      <c r="L353" s="78"/>
    </row>
    <row r="354" spans="1:12" s="126" customFormat="1" ht="16.899999999999999" customHeight="1">
      <c r="A354" s="125"/>
      <c r="B354" s="125"/>
      <c r="C354" s="125"/>
      <c r="D354" s="125"/>
      <c r="E354" s="13" t="s">
        <v>96</v>
      </c>
      <c r="F354" s="66">
        <f>SUM(F351:F353)</f>
        <v>16.793919199999998</v>
      </c>
      <c r="G354" s="85"/>
      <c r="H354" s="87"/>
      <c r="I354" s="81"/>
      <c r="J354" s="78"/>
      <c r="K354" s="78"/>
      <c r="L354" s="78"/>
    </row>
    <row r="355" spans="1:12" s="126" customFormat="1" ht="22.5" customHeight="1">
      <c r="A355" s="125"/>
      <c r="B355" s="125"/>
      <c r="C355" s="125"/>
      <c r="D355" s="125"/>
      <c r="E355" s="13" t="s">
        <v>420</v>
      </c>
      <c r="F355" s="67">
        <f>BDI!$D$21*F354</f>
        <v>4.8429490332238165</v>
      </c>
      <c r="G355" s="85"/>
      <c r="H355" s="87"/>
      <c r="I355" s="81"/>
      <c r="J355" s="78"/>
      <c r="K355" s="78"/>
      <c r="L355" s="78"/>
    </row>
    <row r="356" spans="1:12" s="126" customFormat="1" ht="20.25" customHeight="1">
      <c r="A356" s="125"/>
      <c r="B356" s="125"/>
      <c r="C356" s="125"/>
      <c r="D356" s="125"/>
      <c r="E356" s="13" t="s">
        <v>95</v>
      </c>
      <c r="F356" s="66">
        <f>F354+F355</f>
        <v>21.636868233223815</v>
      </c>
      <c r="G356" s="85"/>
      <c r="H356" s="87"/>
      <c r="I356" s="81"/>
      <c r="J356" s="78"/>
      <c r="K356" s="78"/>
      <c r="L356" s="78"/>
    </row>
    <row r="357" spans="1:12" ht="42" customHeight="1">
      <c r="A357" s="18" t="s">
        <v>445</v>
      </c>
      <c r="B357" s="19" t="s">
        <v>75</v>
      </c>
      <c r="C357" s="18" t="s">
        <v>27</v>
      </c>
      <c r="D357" s="1"/>
      <c r="E357" s="1"/>
      <c r="F357" s="1"/>
      <c r="G357" s="1"/>
      <c r="H357" s="87"/>
      <c r="I357" s="81"/>
    </row>
    <row r="358" spans="1:12" ht="24.75" customHeight="1">
      <c r="A358" s="16" t="s">
        <v>538</v>
      </c>
      <c r="B358" s="17" t="s">
        <v>118</v>
      </c>
      <c r="C358" s="16" t="s">
        <v>27</v>
      </c>
      <c r="D358" s="15">
        <v>1</v>
      </c>
      <c r="E358" s="14">
        <f t="shared" ref="E358" si="95">G358-H358</f>
        <v>4.417656</v>
      </c>
      <c r="F358" s="65">
        <f t="shared" ref="F358" si="96">D358*E358</f>
        <v>4.417656</v>
      </c>
      <c r="G358" s="84">
        <v>4.53</v>
      </c>
      <c r="H358" s="86">
        <f>G358*$G$8</f>
        <v>0.112344</v>
      </c>
      <c r="I358" s="81"/>
    </row>
    <row r="359" spans="1:12" ht="16.899999999999999" customHeight="1">
      <c r="A359" s="1"/>
      <c r="B359" s="1"/>
      <c r="C359" s="1"/>
      <c r="D359" s="1"/>
      <c r="E359" s="13" t="s">
        <v>96</v>
      </c>
      <c r="F359" s="66">
        <f>SUM(F358)</f>
        <v>4.417656</v>
      </c>
      <c r="G359" s="85"/>
      <c r="H359" s="87"/>
      <c r="I359" s="81"/>
    </row>
    <row r="360" spans="1:12" ht="19.5" customHeight="1">
      <c r="A360" s="1"/>
      <c r="B360" s="1"/>
      <c r="C360" s="1"/>
      <c r="D360" s="1"/>
      <c r="E360" s="13" t="s">
        <v>420</v>
      </c>
      <c r="F360" s="67">
        <f>BDI!$D$21*F359</f>
        <v>1.2739422287035533</v>
      </c>
      <c r="G360" s="85"/>
      <c r="H360" s="87"/>
      <c r="I360" s="81"/>
    </row>
    <row r="361" spans="1:12" ht="27.75" customHeight="1">
      <c r="A361" s="1"/>
      <c r="B361" s="1"/>
      <c r="C361" s="1"/>
      <c r="D361" s="1"/>
      <c r="E361" s="13" t="s">
        <v>95</v>
      </c>
      <c r="F361" s="66">
        <f>F359+F360</f>
        <v>5.6915982287035529</v>
      </c>
      <c r="G361" s="85"/>
      <c r="H361" s="87"/>
      <c r="I361" s="81"/>
    </row>
    <row r="362" spans="1:12" ht="18" customHeight="1">
      <c r="A362" s="18" t="s">
        <v>446</v>
      </c>
      <c r="B362" s="19" t="s">
        <v>451</v>
      </c>
      <c r="C362" s="18" t="s">
        <v>27</v>
      </c>
      <c r="D362" s="1"/>
      <c r="E362" s="1"/>
      <c r="F362" s="1"/>
      <c r="G362" s="1"/>
      <c r="H362" s="87"/>
      <c r="I362" s="81"/>
    </row>
    <row r="363" spans="1:12" ht="16.899999999999999" customHeight="1">
      <c r="A363" s="16" t="s">
        <v>622</v>
      </c>
      <c r="B363" s="17" t="s">
        <v>451</v>
      </c>
      <c r="C363" s="16" t="s">
        <v>27</v>
      </c>
      <c r="D363" s="15">
        <v>1</v>
      </c>
      <c r="E363" s="14">
        <f t="shared" ref="E363:E365" si="97">G363-H363</f>
        <v>2.4965120000000001</v>
      </c>
      <c r="F363" s="65">
        <f t="shared" ref="F363:F365" si="98">D363*E363</f>
        <v>2.4965120000000001</v>
      </c>
      <c r="G363" s="84">
        <v>2.56</v>
      </c>
      <c r="H363" s="86">
        <f>G363*$G$8</f>
        <v>6.3488000000000003E-2</v>
      </c>
      <c r="I363" s="81"/>
    </row>
    <row r="364" spans="1:12" ht="16.899999999999999" customHeight="1">
      <c r="A364" s="16" t="s">
        <v>623</v>
      </c>
      <c r="B364" s="17" t="s">
        <v>117</v>
      </c>
      <c r="C364" s="16" t="s">
        <v>97</v>
      </c>
      <c r="D364" s="15">
        <v>0.03</v>
      </c>
      <c r="E364" s="14">
        <f t="shared" si="97"/>
        <v>15.847</v>
      </c>
      <c r="F364" s="65">
        <f t="shared" si="98"/>
        <v>0.47540999999999994</v>
      </c>
      <c r="G364" s="84">
        <v>16.25</v>
      </c>
      <c r="H364" s="86">
        <f>G364*$G$8</f>
        <v>0.40299999999999997</v>
      </c>
      <c r="I364" s="81"/>
    </row>
    <row r="365" spans="1:12" ht="16.899999999999999" customHeight="1">
      <c r="A365" s="16" t="s">
        <v>624</v>
      </c>
      <c r="B365" s="17" t="s">
        <v>116</v>
      </c>
      <c r="C365" s="16" t="s">
        <v>97</v>
      </c>
      <c r="D365" s="15">
        <v>0.06</v>
      </c>
      <c r="E365" s="14">
        <f t="shared" si="97"/>
        <v>19.874575999999998</v>
      </c>
      <c r="F365" s="65">
        <f t="shared" si="98"/>
        <v>1.1924745599999997</v>
      </c>
      <c r="G365" s="84">
        <v>20.38</v>
      </c>
      <c r="H365" s="86">
        <f>G365*$G$8</f>
        <v>0.50542399999999998</v>
      </c>
      <c r="I365" s="81"/>
    </row>
    <row r="366" spans="1:12" ht="16.899999999999999" customHeight="1">
      <c r="A366" s="1"/>
      <c r="B366" s="1"/>
      <c r="C366" s="1"/>
      <c r="D366" s="1"/>
      <c r="E366" s="13" t="s">
        <v>96</v>
      </c>
      <c r="F366" s="66">
        <f>SUM(F363:F365)</f>
        <v>4.1643965600000001</v>
      </c>
      <c r="G366" s="85"/>
      <c r="H366" s="87"/>
      <c r="I366" s="81"/>
    </row>
    <row r="367" spans="1:12" ht="27.75" customHeight="1">
      <c r="A367" s="1"/>
      <c r="B367" s="1"/>
      <c r="C367" s="1"/>
      <c r="D367" s="1"/>
      <c r="E367" s="13" t="s">
        <v>420</v>
      </c>
      <c r="F367" s="67">
        <f>BDI!$D$21*F366</f>
        <v>1.2009084987268839</v>
      </c>
      <c r="G367" s="85"/>
      <c r="H367" s="87"/>
      <c r="I367" s="81"/>
    </row>
    <row r="368" spans="1:12" ht="27.75" customHeight="1">
      <c r="A368" s="1"/>
      <c r="B368" s="1"/>
      <c r="C368" s="1"/>
      <c r="D368" s="1"/>
      <c r="E368" s="13" t="s">
        <v>95</v>
      </c>
      <c r="F368" s="66">
        <f>F366+F367</f>
        <v>5.365305058726884</v>
      </c>
      <c r="G368" s="85"/>
      <c r="H368" s="87"/>
      <c r="I368" s="81"/>
    </row>
    <row r="369" spans="1:9" ht="19.149999999999999" customHeight="1">
      <c r="A369" s="101">
        <v>12</v>
      </c>
      <c r="B369" s="102" t="s">
        <v>76</v>
      </c>
      <c r="C369" s="103"/>
      <c r="D369" s="103"/>
      <c r="E369" s="103"/>
      <c r="F369" s="103"/>
      <c r="G369" s="1"/>
      <c r="H369" s="87"/>
      <c r="I369" s="81"/>
    </row>
    <row r="370" spans="1:9" ht="18" customHeight="1">
      <c r="A370" s="18" t="s">
        <v>405</v>
      </c>
      <c r="B370" s="19" t="s">
        <v>79</v>
      </c>
      <c r="C370" s="18" t="s">
        <v>63</v>
      </c>
      <c r="D370" s="1"/>
      <c r="E370" s="1"/>
      <c r="F370" s="1"/>
      <c r="G370" s="1"/>
      <c r="H370" s="87"/>
      <c r="I370" s="81"/>
    </row>
    <row r="371" spans="1:9" ht="16.899999999999999" customHeight="1">
      <c r="A371" s="16" t="s">
        <v>406</v>
      </c>
      <c r="B371" s="17" t="s">
        <v>115</v>
      </c>
      <c r="C371" s="16" t="s">
        <v>63</v>
      </c>
      <c r="D371" s="15">
        <v>0.3</v>
      </c>
      <c r="E371" s="14">
        <f t="shared" ref="E371" si="99">G371-H371</f>
        <v>438.51818400000002</v>
      </c>
      <c r="F371" s="65">
        <f t="shared" ref="F371" si="100">D371*E371</f>
        <v>131.55545520000001</v>
      </c>
      <c r="G371" s="84">
        <v>449.67</v>
      </c>
      <c r="H371" s="86">
        <f>G371*$G$8</f>
        <v>11.151816</v>
      </c>
      <c r="I371" s="81"/>
    </row>
    <row r="372" spans="1:9" ht="16.899999999999999" customHeight="1">
      <c r="A372" s="1"/>
      <c r="B372" s="1"/>
      <c r="C372" s="1"/>
      <c r="D372" s="1"/>
      <c r="E372" s="13" t="s">
        <v>96</v>
      </c>
      <c r="F372" s="66">
        <f>SUM(F371)</f>
        <v>131.55545520000001</v>
      </c>
      <c r="G372" s="85"/>
      <c r="H372" s="87"/>
      <c r="I372" s="81"/>
    </row>
    <row r="373" spans="1:9" ht="27.75" customHeight="1">
      <c r="A373" s="1"/>
      <c r="B373" s="1"/>
      <c r="C373" s="1"/>
      <c r="D373" s="1"/>
      <c r="E373" s="13" t="s">
        <v>420</v>
      </c>
      <c r="F373" s="67">
        <f>BDI!$D$21*F372</f>
        <v>37.937324634511711</v>
      </c>
      <c r="G373" s="85"/>
      <c r="H373" s="87"/>
      <c r="I373" s="81"/>
    </row>
    <row r="374" spans="1:9" ht="27.75" customHeight="1">
      <c r="A374" s="1"/>
      <c r="B374" s="1"/>
      <c r="C374" s="1"/>
      <c r="D374" s="1"/>
      <c r="E374" s="13" t="s">
        <v>95</v>
      </c>
      <c r="F374" s="66">
        <f>F372+F373</f>
        <v>169.49277983451174</v>
      </c>
      <c r="G374" s="85"/>
      <c r="H374" s="87"/>
      <c r="I374" s="81"/>
    </row>
    <row r="375" spans="1:9" ht="18" customHeight="1">
      <c r="A375" s="18" t="s">
        <v>354</v>
      </c>
      <c r="B375" s="19" t="s">
        <v>83</v>
      </c>
      <c r="C375" s="18" t="s">
        <v>63</v>
      </c>
      <c r="D375" s="1"/>
      <c r="E375" s="1"/>
      <c r="F375" s="1"/>
      <c r="G375" s="1"/>
      <c r="H375" s="87"/>
      <c r="I375" s="81"/>
    </row>
    <row r="376" spans="1:9" ht="24.75" customHeight="1">
      <c r="A376" s="16" t="s">
        <v>539</v>
      </c>
      <c r="B376" s="17" t="s">
        <v>114</v>
      </c>
      <c r="C376" s="16" t="s">
        <v>63</v>
      </c>
      <c r="D376" s="15">
        <v>0.4</v>
      </c>
      <c r="E376" s="14">
        <f t="shared" ref="E376" si="101">G376-H376</f>
        <v>351.76439199999999</v>
      </c>
      <c r="F376" s="65">
        <f t="shared" ref="F376" si="102">D376*E376</f>
        <v>140.70575679999999</v>
      </c>
      <c r="G376" s="84">
        <v>360.71</v>
      </c>
      <c r="H376" s="86">
        <f>G376*$G$8</f>
        <v>8.945608</v>
      </c>
      <c r="I376" s="81"/>
    </row>
    <row r="377" spans="1:9" ht="16.899999999999999" customHeight="1">
      <c r="A377" s="1"/>
      <c r="B377" s="1"/>
      <c r="C377" s="1"/>
      <c r="D377" s="1"/>
      <c r="E377" s="13" t="s">
        <v>96</v>
      </c>
      <c r="F377" s="66">
        <f>SUM(F376)</f>
        <v>140.70575679999999</v>
      </c>
      <c r="G377" s="85"/>
      <c r="H377" s="87"/>
      <c r="I377" s="81"/>
    </row>
    <row r="378" spans="1:9" ht="27.75" customHeight="1">
      <c r="A378" s="1"/>
      <c r="B378" s="1"/>
      <c r="C378" s="1"/>
      <c r="D378" s="1"/>
      <c r="E378" s="13" t="s">
        <v>420</v>
      </c>
      <c r="F378" s="67">
        <f>BDI!$D$21*F377</f>
        <v>40.576044266283326</v>
      </c>
      <c r="G378" s="85"/>
      <c r="H378" s="87"/>
      <c r="I378" s="81"/>
    </row>
    <row r="379" spans="1:9" ht="27.75" customHeight="1">
      <c r="A379" s="1"/>
      <c r="B379" s="1"/>
      <c r="C379" s="1"/>
      <c r="D379" s="1"/>
      <c r="E379" s="13" t="s">
        <v>95</v>
      </c>
      <c r="F379" s="66">
        <f>F377+F378</f>
        <v>181.28180106628332</v>
      </c>
      <c r="G379" s="85"/>
      <c r="H379" s="87"/>
      <c r="I379" s="81"/>
    </row>
    <row r="380" spans="1:9" ht="18" customHeight="1">
      <c r="A380" s="18" t="s">
        <v>452</v>
      </c>
      <c r="B380" s="19" t="s">
        <v>300</v>
      </c>
      <c r="C380" s="18" t="s">
        <v>27</v>
      </c>
      <c r="D380" s="1"/>
      <c r="E380" s="1"/>
      <c r="F380" s="1"/>
      <c r="G380" s="1"/>
      <c r="H380" s="87"/>
      <c r="I380" s="81"/>
    </row>
    <row r="381" spans="1:9" ht="16.899999999999999" customHeight="1">
      <c r="A381" s="16" t="s">
        <v>540</v>
      </c>
      <c r="B381" s="17" t="s">
        <v>290</v>
      </c>
      <c r="C381" s="16" t="s">
        <v>295</v>
      </c>
      <c r="D381" s="15">
        <v>0.01</v>
      </c>
      <c r="E381" s="14">
        <f t="shared" ref="E381:E385" si="103">G381-H381</f>
        <v>48.662480000000002</v>
      </c>
      <c r="F381" s="65">
        <f t="shared" ref="F381:F385" si="104">D381*E381</f>
        <v>0.48662480000000002</v>
      </c>
      <c r="G381" s="84">
        <v>49.9</v>
      </c>
      <c r="H381" s="86">
        <f>G381*$G$8</f>
        <v>1.23752</v>
      </c>
      <c r="I381" s="81"/>
    </row>
    <row r="382" spans="1:9" ht="16.899999999999999" customHeight="1">
      <c r="A382" s="16" t="s">
        <v>541</v>
      </c>
      <c r="B382" s="17" t="s">
        <v>301</v>
      </c>
      <c r="C382" s="16" t="s">
        <v>296</v>
      </c>
      <c r="D382" s="15">
        <v>0.18</v>
      </c>
      <c r="E382" s="14">
        <f t="shared" si="103"/>
        <v>8.7767999999999997</v>
      </c>
      <c r="F382" s="65">
        <f t="shared" si="104"/>
        <v>1.5798239999999999</v>
      </c>
      <c r="G382" s="84">
        <v>9</v>
      </c>
      <c r="H382" s="86">
        <f>G382*$G$8</f>
        <v>0.22319999999999998</v>
      </c>
      <c r="I382" s="81"/>
    </row>
    <row r="383" spans="1:9" ht="16.899999999999999" customHeight="1">
      <c r="A383" s="16" t="s">
        <v>542</v>
      </c>
      <c r="B383" s="17" t="s">
        <v>300</v>
      </c>
      <c r="C383" s="16" t="s">
        <v>6</v>
      </c>
      <c r="D383" s="15">
        <v>1.05</v>
      </c>
      <c r="E383" s="14">
        <f t="shared" si="103"/>
        <v>16.714928</v>
      </c>
      <c r="F383" s="65">
        <f t="shared" si="104"/>
        <v>17.550674400000002</v>
      </c>
      <c r="G383" s="84">
        <v>17.14</v>
      </c>
      <c r="H383" s="86">
        <f>G383*$G$8</f>
        <v>0.42507200000000001</v>
      </c>
      <c r="I383" s="81"/>
    </row>
    <row r="384" spans="1:9" ht="16.899999999999999" customHeight="1">
      <c r="A384" s="16" t="s">
        <v>543</v>
      </c>
      <c r="B384" s="17" t="s">
        <v>107</v>
      </c>
      <c r="C384" s="16" t="s">
        <v>97</v>
      </c>
      <c r="D384" s="15">
        <v>0.45</v>
      </c>
      <c r="E384" s="14">
        <f t="shared" si="103"/>
        <v>15.26188</v>
      </c>
      <c r="F384" s="65">
        <f t="shared" si="104"/>
        <v>6.8678460000000001</v>
      </c>
      <c r="G384" s="84">
        <v>15.65</v>
      </c>
      <c r="H384" s="86">
        <f>G384*$G$8</f>
        <v>0.38812000000000002</v>
      </c>
      <c r="I384" s="81"/>
    </row>
    <row r="385" spans="1:9" ht="24.75" customHeight="1">
      <c r="A385" s="16" t="s">
        <v>544</v>
      </c>
      <c r="B385" s="17" t="s">
        <v>106</v>
      </c>
      <c r="C385" s="16" t="s">
        <v>97</v>
      </c>
      <c r="D385" s="15">
        <v>0.45</v>
      </c>
      <c r="E385" s="14">
        <f t="shared" si="103"/>
        <v>19.240696</v>
      </c>
      <c r="F385" s="65">
        <f t="shared" si="104"/>
        <v>8.6583132000000003</v>
      </c>
      <c r="G385" s="84">
        <v>19.73</v>
      </c>
      <c r="H385" s="86">
        <f>G385*$G$8</f>
        <v>0.48930400000000002</v>
      </c>
      <c r="I385" s="81"/>
    </row>
    <row r="386" spans="1:9" ht="16.899999999999999" customHeight="1">
      <c r="A386" s="1"/>
      <c r="B386" s="1"/>
      <c r="C386" s="1"/>
      <c r="D386" s="1"/>
      <c r="E386" s="13" t="s">
        <v>96</v>
      </c>
      <c r="F386" s="66">
        <f>SUM(F381:F385)</f>
        <v>35.143282400000004</v>
      </c>
      <c r="G386" s="85"/>
      <c r="H386" s="87"/>
      <c r="I386" s="81"/>
    </row>
    <row r="387" spans="1:9" ht="27.75" customHeight="1">
      <c r="A387" s="1"/>
      <c r="B387" s="1"/>
      <c r="C387" s="1"/>
      <c r="D387" s="1"/>
      <c r="E387" s="13" t="s">
        <v>420</v>
      </c>
      <c r="F387" s="67">
        <f>BDI!$D$21*F386</f>
        <v>10.134449469269306</v>
      </c>
      <c r="G387" s="85"/>
      <c r="H387" s="87"/>
      <c r="I387" s="81"/>
    </row>
    <row r="388" spans="1:9" ht="27.75" customHeight="1">
      <c r="A388" s="1"/>
      <c r="B388" s="1"/>
      <c r="C388" s="1"/>
      <c r="D388" s="1"/>
      <c r="E388" s="13" t="s">
        <v>95</v>
      </c>
      <c r="F388" s="66">
        <f>F386+F387</f>
        <v>45.27773186926931</v>
      </c>
      <c r="G388" s="85"/>
      <c r="H388" s="87"/>
      <c r="I388" s="81"/>
    </row>
    <row r="389" spans="1:9" ht="18" customHeight="1">
      <c r="A389" s="18" t="s">
        <v>453</v>
      </c>
      <c r="B389" s="19" t="s">
        <v>304</v>
      </c>
      <c r="C389" s="18" t="s">
        <v>27</v>
      </c>
      <c r="D389" s="1"/>
      <c r="E389" s="1"/>
      <c r="F389" s="1"/>
      <c r="G389" s="1"/>
      <c r="H389" s="87"/>
      <c r="I389" s="81"/>
    </row>
    <row r="390" spans="1:9" ht="16.899999999999999" customHeight="1">
      <c r="A390" s="16" t="s">
        <v>545</v>
      </c>
      <c r="B390" s="17" t="s">
        <v>301</v>
      </c>
      <c r="C390" s="16" t="s">
        <v>296</v>
      </c>
      <c r="D390" s="15">
        <v>0.1</v>
      </c>
      <c r="E390" s="14">
        <f t="shared" ref="E390:E394" si="105">G390-H390</f>
        <v>8.7767999999999997</v>
      </c>
      <c r="F390" s="65">
        <f t="shared" ref="F390:F394" si="106">D390*E390</f>
        <v>0.87768000000000002</v>
      </c>
      <c r="G390" s="84">
        <v>9</v>
      </c>
      <c r="H390" s="86">
        <f>G390*$G$8</f>
        <v>0.22319999999999998</v>
      </c>
      <c r="I390" s="81"/>
    </row>
    <row r="391" spans="1:9" ht="16.899999999999999" customHeight="1">
      <c r="A391" s="16" t="s">
        <v>546</v>
      </c>
      <c r="B391" s="17" t="s">
        <v>304</v>
      </c>
      <c r="C391" s="16" t="s">
        <v>6</v>
      </c>
      <c r="D391" s="15">
        <v>1</v>
      </c>
      <c r="E391" s="14">
        <f t="shared" si="105"/>
        <v>5.4806239999999997</v>
      </c>
      <c r="F391" s="65">
        <f t="shared" si="106"/>
        <v>5.4806239999999997</v>
      </c>
      <c r="G391" s="84">
        <v>5.62</v>
      </c>
      <c r="H391" s="86">
        <f>G391*$G$8</f>
        <v>0.139376</v>
      </c>
      <c r="I391" s="81"/>
    </row>
    <row r="392" spans="1:9" ht="16.899999999999999" customHeight="1">
      <c r="A392" s="16" t="s">
        <v>547</v>
      </c>
      <c r="B392" s="17" t="s">
        <v>290</v>
      </c>
      <c r="C392" s="16" t="s">
        <v>295</v>
      </c>
      <c r="D392" s="15">
        <v>3.5000000000000001E-3</v>
      </c>
      <c r="E392" s="14">
        <f t="shared" si="105"/>
        <v>48.662480000000002</v>
      </c>
      <c r="F392" s="65">
        <f>D392*E392</f>
        <v>0.17031868</v>
      </c>
      <c r="G392" s="84">
        <v>49.9</v>
      </c>
      <c r="H392" s="86">
        <f>G392*$G$8</f>
        <v>1.23752</v>
      </c>
      <c r="I392" s="81"/>
    </row>
    <row r="393" spans="1:9" ht="16.899999999999999" customHeight="1">
      <c r="A393" s="16" t="s">
        <v>548</v>
      </c>
      <c r="B393" s="17" t="s">
        <v>107</v>
      </c>
      <c r="C393" s="16" t="s">
        <v>97</v>
      </c>
      <c r="D393" s="15">
        <v>0.45</v>
      </c>
      <c r="E393" s="14">
        <f t="shared" si="105"/>
        <v>15.26188</v>
      </c>
      <c r="F393" s="65">
        <f t="shared" si="106"/>
        <v>6.8678460000000001</v>
      </c>
      <c r="G393" s="84">
        <v>15.65</v>
      </c>
      <c r="H393" s="86">
        <f>G393*$G$8</f>
        <v>0.38812000000000002</v>
      </c>
      <c r="I393" s="81"/>
    </row>
    <row r="394" spans="1:9" ht="24.75" customHeight="1">
      <c r="A394" s="16" t="s">
        <v>549</v>
      </c>
      <c r="B394" s="17" t="s">
        <v>106</v>
      </c>
      <c r="C394" s="16" t="s">
        <v>97</v>
      </c>
      <c r="D394" s="15">
        <v>0.45</v>
      </c>
      <c r="E394" s="14">
        <f t="shared" si="105"/>
        <v>19.240696</v>
      </c>
      <c r="F394" s="65">
        <f t="shared" si="106"/>
        <v>8.6583132000000003</v>
      </c>
      <c r="G394" s="84">
        <v>19.73</v>
      </c>
      <c r="H394" s="86">
        <f>G394*$G$8</f>
        <v>0.48930400000000002</v>
      </c>
      <c r="I394" s="81"/>
    </row>
    <row r="395" spans="1:9" ht="16.899999999999999" customHeight="1">
      <c r="A395" s="1"/>
      <c r="B395" s="1"/>
      <c r="C395" s="1"/>
      <c r="D395" s="1"/>
      <c r="E395" s="13" t="s">
        <v>96</v>
      </c>
      <c r="F395" s="66">
        <f>SUM(F390:F394)</f>
        <v>22.05478188</v>
      </c>
      <c r="G395" s="85"/>
      <c r="H395" s="87"/>
      <c r="I395" s="81"/>
    </row>
    <row r="396" spans="1:9" ht="27.75" customHeight="1">
      <c r="A396" s="1"/>
      <c r="B396" s="1"/>
      <c r="C396" s="1"/>
      <c r="D396" s="1"/>
      <c r="E396" s="13" t="s">
        <v>420</v>
      </c>
      <c r="F396" s="67">
        <f>BDI!$D$21*F395</f>
        <v>6.3600511180087231</v>
      </c>
      <c r="G396" s="85"/>
      <c r="H396" s="87"/>
      <c r="I396" s="81"/>
    </row>
    <row r="397" spans="1:9" ht="27.75" customHeight="1">
      <c r="A397" s="1"/>
      <c r="B397" s="1"/>
      <c r="C397" s="1"/>
      <c r="D397" s="1"/>
      <c r="E397" s="13" t="s">
        <v>95</v>
      </c>
      <c r="F397" s="66">
        <f>F395+F396</f>
        <v>28.414832998008723</v>
      </c>
      <c r="G397" s="85"/>
      <c r="H397" s="87"/>
      <c r="I397" s="81"/>
    </row>
    <row r="398" spans="1:9" ht="24.6" customHeight="1">
      <c r="A398" s="18" t="s">
        <v>454</v>
      </c>
      <c r="B398" s="19" t="s">
        <v>114</v>
      </c>
      <c r="C398" s="18" t="s">
        <v>27</v>
      </c>
      <c r="D398" s="1"/>
      <c r="E398" s="1"/>
      <c r="F398" s="1"/>
      <c r="G398" s="1"/>
      <c r="H398" s="87"/>
      <c r="I398" s="81"/>
    </row>
    <row r="399" spans="1:9" ht="16.899999999999999" customHeight="1">
      <c r="A399" s="16" t="s">
        <v>550</v>
      </c>
      <c r="B399" s="17" t="s">
        <v>326</v>
      </c>
      <c r="C399" s="16" t="s">
        <v>27</v>
      </c>
      <c r="D399" s="15">
        <v>0.5</v>
      </c>
      <c r="E399" s="14">
        <f t="shared" ref="E399:E408" si="107">G399-H399</f>
        <v>3.9007999999999998</v>
      </c>
      <c r="F399" s="65">
        <f t="shared" ref="F399:F408" si="108">D399*E399</f>
        <v>1.9503999999999999</v>
      </c>
      <c r="G399" s="84">
        <v>4</v>
      </c>
      <c r="H399" s="86">
        <f t="shared" ref="H399:H408" si="109">G399*$G$8</f>
        <v>9.9199999999999997E-2</v>
      </c>
      <c r="I399" s="81"/>
    </row>
    <row r="400" spans="1:9" ht="16.899999999999999" customHeight="1">
      <c r="A400" s="16" t="s">
        <v>551</v>
      </c>
      <c r="B400" s="17" t="s">
        <v>327</v>
      </c>
      <c r="C400" s="16" t="s">
        <v>27</v>
      </c>
      <c r="D400" s="15">
        <v>0.5</v>
      </c>
      <c r="E400" s="14">
        <f t="shared" si="107"/>
        <v>21.766463999999999</v>
      </c>
      <c r="F400" s="65">
        <f t="shared" si="108"/>
        <v>10.883232</v>
      </c>
      <c r="G400" s="84">
        <v>22.32</v>
      </c>
      <c r="H400" s="86">
        <f t="shared" si="109"/>
        <v>0.55353600000000003</v>
      </c>
      <c r="I400" s="81"/>
    </row>
    <row r="401" spans="1:9" ht="16.899999999999999" customHeight="1">
      <c r="A401" s="16" t="s">
        <v>552</v>
      </c>
      <c r="B401" s="17" t="s">
        <v>328</v>
      </c>
      <c r="C401" s="16" t="s">
        <v>6</v>
      </c>
      <c r="D401" s="15">
        <v>4</v>
      </c>
      <c r="E401" s="14">
        <f t="shared" si="107"/>
        <v>7.9088719999999997</v>
      </c>
      <c r="F401" s="65">
        <f t="shared" si="108"/>
        <v>31.635487999999999</v>
      </c>
      <c r="G401" s="84">
        <v>8.11</v>
      </c>
      <c r="H401" s="86">
        <f t="shared" si="109"/>
        <v>0.20112799999999997</v>
      </c>
      <c r="I401" s="81"/>
    </row>
    <row r="402" spans="1:9" ht="16.899999999999999" customHeight="1">
      <c r="A402" s="16" t="s">
        <v>553</v>
      </c>
      <c r="B402" s="17" t="s">
        <v>329</v>
      </c>
      <c r="C402" s="16" t="s">
        <v>27</v>
      </c>
      <c r="D402" s="15">
        <v>0.25</v>
      </c>
      <c r="E402" s="14">
        <f t="shared" si="107"/>
        <v>11.819424</v>
      </c>
      <c r="F402" s="65">
        <f t="shared" si="108"/>
        <v>2.9548559999999999</v>
      </c>
      <c r="G402" s="84">
        <v>12.12</v>
      </c>
      <c r="H402" s="86">
        <f t="shared" si="109"/>
        <v>0.30057599999999995</v>
      </c>
      <c r="I402" s="81"/>
    </row>
    <row r="403" spans="1:9" ht="16.899999999999999" customHeight="1">
      <c r="A403" s="16" t="s">
        <v>554</v>
      </c>
      <c r="B403" s="17" t="s">
        <v>330</v>
      </c>
      <c r="C403" s="16" t="s">
        <v>27</v>
      </c>
      <c r="D403" s="15">
        <v>0.25</v>
      </c>
      <c r="E403" s="14">
        <f t="shared" si="107"/>
        <v>15.203367999999999</v>
      </c>
      <c r="F403" s="65">
        <f t="shared" si="108"/>
        <v>3.8008419999999998</v>
      </c>
      <c r="G403" s="84">
        <v>15.59</v>
      </c>
      <c r="H403" s="86">
        <f t="shared" si="109"/>
        <v>0.38663199999999998</v>
      </c>
      <c r="I403" s="81"/>
    </row>
    <row r="404" spans="1:9" ht="16.899999999999999" customHeight="1">
      <c r="A404" s="16" t="s">
        <v>555</v>
      </c>
      <c r="B404" s="17" t="s">
        <v>331</v>
      </c>
      <c r="C404" s="16" t="s">
        <v>6</v>
      </c>
      <c r="D404" s="15">
        <v>1.5</v>
      </c>
      <c r="E404" s="14">
        <f t="shared" si="107"/>
        <v>11.994960000000001</v>
      </c>
      <c r="F404" s="65">
        <f t="shared" si="108"/>
        <v>17.992440000000002</v>
      </c>
      <c r="G404" s="84">
        <v>12.3</v>
      </c>
      <c r="H404" s="86">
        <f t="shared" si="109"/>
        <v>0.30504000000000003</v>
      </c>
      <c r="I404" s="81"/>
    </row>
    <row r="405" spans="1:9" ht="16.899999999999999" customHeight="1">
      <c r="A405" s="16" t="s">
        <v>556</v>
      </c>
      <c r="B405" s="17" t="s">
        <v>332</v>
      </c>
      <c r="C405" s="16" t="s">
        <v>27</v>
      </c>
      <c r="D405" s="15">
        <v>0.25</v>
      </c>
      <c r="E405" s="14">
        <f t="shared" si="107"/>
        <v>11.117280000000001</v>
      </c>
      <c r="F405" s="65">
        <f t="shared" si="108"/>
        <v>2.7793200000000002</v>
      </c>
      <c r="G405" s="84">
        <v>11.4</v>
      </c>
      <c r="H405" s="86">
        <f t="shared" si="109"/>
        <v>0.28271999999999997</v>
      </c>
      <c r="I405" s="81"/>
    </row>
    <row r="406" spans="1:9" ht="24.75" customHeight="1">
      <c r="A406" s="16" t="s">
        <v>557</v>
      </c>
      <c r="B406" s="17" t="s">
        <v>333</v>
      </c>
      <c r="C406" s="16" t="s">
        <v>27</v>
      </c>
      <c r="D406" s="15">
        <v>0.25</v>
      </c>
      <c r="E406" s="14">
        <f t="shared" si="107"/>
        <v>14.988823999999999</v>
      </c>
      <c r="F406" s="65">
        <f t="shared" si="108"/>
        <v>3.7472059999999998</v>
      </c>
      <c r="G406" s="84">
        <v>15.37</v>
      </c>
      <c r="H406" s="86">
        <f t="shared" si="109"/>
        <v>0.38117599999999996</v>
      </c>
      <c r="I406" s="81"/>
    </row>
    <row r="407" spans="1:9" ht="24.75" customHeight="1">
      <c r="A407" s="16" t="s">
        <v>558</v>
      </c>
      <c r="B407" s="17" t="s">
        <v>107</v>
      </c>
      <c r="C407" s="16" t="s">
        <v>97</v>
      </c>
      <c r="D407" s="15">
        <v>8</v>
      </c>
      <c r="E407" s="14">
        <f t="shared" si="107"/>
        <v>15.26188</v>
      </c>
      <c r="F407" s="65">
        <f t="shared" si="108"/>
        <v>122.09504</v>
      </c>
      <c r="G407" s="84">
        <v>15.65</v>
      </c>
      <c r="H407" s="86">
        <f t="shared" si="109"/>
        <v>0.38812000000000002</v>
      </c>
      <c r="I407" s="81"/>
    </row>
    <row r="408" spans="1:9" ht="24.75" customHeight="1">
      <c r="A408" s="16" t="s">
        <v>559</v>
      </c>
      <c r="B408" s="17" t="s">
        <v>106</v>
      </c>
      <c r="C408" s="16" t="s">
        <v>97</v>
      </c>
      <c r="D408" s="15">
        <v>8</v>
      </c>
      <c r="E408" s="14">
        <f t="shared" si="107"/>
        <v>19.240696</v>
      </c>
      <c r="F408" s="65">
        <f t="shared" si="108"/>
        <v>153.925568</v>
      </c>
      <c r="G408" s="84">
        <v>19.73</v>
      </c>
      <c r="H408" s="86">
        <f t="shared" si="109"/>
        <v>0.48930400000000002</v>
      </c>
      <c r="I408" s="81"/>
    </row>
    <row r="409" spans="1:9" ht="16.899999999999999" customHeight="1">
      <c r="A409" s="1"/>
      <c r="B409" s="1"/>
      <c r="C409" s="1"/>
      <c r="D409" s="1"/>
      <c r="E409" s="13" t="s">
        <v>96</v>
      </c>
      <c r="F409" s="66">
        <f>SUM(F399:F408)</f>
        <v>351.76439199999999</v>
      </c>
      <c r="G409" s="85"/>
      <c r="H409" s="87"/>
      <c r="I409" s="81"/>
    </row>
    <row r="410" spans="1:9" ht="27.75" customHeight="1">
      <c r="A410" s="1"/>
      <c r="B410" s="1"/>
      <c r="C410" s="1"/>
      <c r="D410" s="1"/>
      <c r="E410" s="13" t="s">
        <v>420</v>
      </c>
      <c r="F410" s="67">
        <f>BDI!$D$21*F409</f>
        <v>101.44011066570832</v>
      </c>
      <c r="G410" s="85"/>
      <c r="H410" s="87"/>
      <c r="I410" s="81"/>
    </row>
    <row r="411" spans="1:9" ht="27.75" customHeight="1">
      <c r="A411" s="1"/>
      <c r="B411" s="1"/>
      <c r="C411" s="1"/>
      <c r="D411" s="1"/>
      <c r="E411" s="13" t="s">
        <v>95</v>
      </c>
      <c r="F411" s="66">
        <f>F409+F410</f>
        <v>453.20450266570833</v>
      </c>
      <c r="G411" s="85"/>
      <c r="H411" s="87"/>
      <c r="I411" s="81"/>
    </row>
    <row r="412" spans="1:9" ht="27.2" customHeight="1">
      <c r="A412" s="18" t="s">
        <v>455</v>
      </c>
      <c r="B412" s="19" t="s">
        <v>84</v>
      </c>
      <c r="C412" s="18" t="s">
        <v>27</v>
      </c>
      <c r="D412" s="1"/>
      <c r="E412" s="1"/>
      <c r="F412" s="1"/>
      <c r="G412" s="1"/>
      <c r="H412" s="87"/>
      <c r="I412" s="81"/>
    </row>
    <row r="413" spans="1:9" ht="16.899999999999999" customHeight="1">
      <c r="A413" s="16" t="s">
        <v>560</v>
      </c>
      <c r="B413" s="17" t="s">
        <v>283</v>
      </c>
      <c r="C413" s="16" t="s">
        <v>27</v>
      </c>
      <c r="D413" s="15">
        <v>1</v>
      </c>
      <c r="E413" s="14">
        <f t="shared" ref="E413:E419" si="110">G413-H413</f>
        <v>43.688959999999994</v>
      </c>
      <c r="F413" s="65">
        <f t="shared" ref="F413:F419" si="111">D413*E413</f>
        <v>43.688959999999994</v>
      </c>
      <c r="G413" s="84">
        <v>44.8</v>
      </c>
      <c r="H413" s="86">
        <f t="shared" ref="H413:H419" si="112">G413*$G$8</f>
        <v>1.1110399999999998</v>
      </c>
      <c r="I413" s="81"/>
    </row>
    <row r="414" spans="1:9" ht="16.899999999999999" customHeight="1">
      <c r="A414" s="16" t="s">
        <v>561</v>
      </c>
      <c r="B414" s="17" t="s">
        <v>113</v>
      </c>
      <c r="C414" s="16" t="s">
        <v>27</v>
      </c>
      <c r="D414" s="15">
        <v>1</v>
      </c>
      <c r="E414" s="14">
        <f t="shared" si="110"/>
        <v>36.0824</v>
      </c>
      <c r="F414" s="65">
        <f t="shared" si="111"/>
        <v>36.0824</v>
      </c>
      <c r="G414" s="84">
        <v>37</v>
      </c>
      <c r="H414" s="86">
        <f t="shared" si="112"/>
        <v>0.91759999999999997</v>
      </c>
      <c r="I414" s="81"/>
    </row>
    <row r="415" spans="1:9" ht="16.899999999999999" customHeight="1">
      <c r="A415" s="16" t="s">
        <v>562</v>
      </c>
      <c r="B415" s="17" t="s">
        <v>112</v>
      </c>
      <c r="C415" s="16" t="s">
        <v>27</v>
      </c>
      <c r="D415" s="15">
        <v>1</v>
      </c>
      <c r="E415" s="14">
        <f t="shared" si="110"/>
        <v>138.86848000000001</v>
      </c>
      <c r="F415" s="65">
        <f t="shared" si="111"/>
        <v>138.86848000000001</v>
      </c>
      <c r="G415" s="84">
        <v>142.4</v>
      </c>
      <c r="H415" s="86">
        <f t="shared" si="112"/>
        <v>3.53152</v>
      </c>
      <c r="I415" s="81"/>
    </row>
    <row r="416" spans="1:9" ht="16.899999999999999" customHeight="1">
      <c r="A416" s="16" t="s">
        <v>563</v>
      </c>
      <c r="B416" s="17" t="s">
        <v>111</v>
      </c>
      <c r="C416" s="16" t="s">
        <v>27</v>
      </c>
      <c r="D416" s="15">
        <v>1</v>
      </c>
      <c r="E416" s="14">
        <f t="shared" si="110"/>
        <v>322.7912</v>
      </c>
      <c r="F416" s="65">
        <f t="shared" si="111"/>
        <v>322.7912</v>
      </c>
      <c r="G416" s="84">
        <v>331</v>
      </c>
      <c r="H416" s="86">
        <f t="shared" si="112"/>
        <v>8.2088000000000001</v>
      </c>
      <c r="I416" s="81"/>
    </row>
    <row r="417" spans="1:9" ht="16.899999999999999" customHeight="1">
      <c r="A417" s="16" t="s">
        <v>564</v>
      </c>
      <c r="B417" s="17" t="s">
        <v>109</v>
      </c>
      <c r="C417" s="16" t="s">
        <v>6</v>
      </c>
      <c r="D417" s="15">
        <v>2.5</v>
      </c>
      <c r="E417" s="14">
        <f t="shared" si="110"/>
        <v>0.204792</v>
      </c>
      <c r="F417" s="65">
        <f t="shared" si="111"/>
        <v>0.51197999999999999</v>
      </c>
      <c r="G417" s="84">
        <v>0.21</v>
      </c>
      <c r="H417" s="86">
        <f t="shared" si="112"/>
        <v>5.208E-3</v>
      </c>
      <c r="I417" s="81"/>
    </row>
    <row r="418" spans="1:9" ht="16.899999999999999" customHeight="1">
      <c r="A418" s="16" t="s">
        <v>565</v>
      </c>
      <c r="B418" s="17" t="s">
        <v>107</v>
      </c>
      <c r="C418" s="16" t="s">
        <v>97</v>
      </c>
      <c r="D418" s="15">
        <v>3.5</v>
      </c>
      <c r="E418" s="14">
        <f t="shared" si="110"/>
        <v>15.26188</v>
      </c>
      <c r="F418" s="65">
        <f t="shared" si="111"/>
        <v>53.416579999999996</v>
      </c>
      <c r="G418" s="84">
        <v>15.65</v>
      </c>
      <c r="H418" s="86">
        <f t="shared" si="112"/>
        <v>0.38812000000000002</v>
      </c>
      <c r="I418" s="81"/>
    </row>
    <row r="419" spans="1:9" ht="24.75" customHeight="1">
      <c r="A419" s="16" t="s">
        <v>566</v>
      </c>
      <c r="B419" s="17" t="s">
        <v>106</v>
      </c>
      <c r="C419" s="16" t="s">
        <v>97</v>
      </c>
      <c r="D419" s="15">
        <v>3.5</v>
      </c>
      <c r="E419" s="14">
        <f t="shared" si="110"/>
        <v>19.240696</v>
      </c>
      <c r="F419" s="65">
        <f t="shared" si="111"/>
        <v>67.342435999999992</v>
      </c>
      <c r="G419" s="84">
        <v>19.73</v>
      </c>
      <c r="H419" s="86">
        <f t="shared" si="112"/>
        <v>0.48930400000000002</v>
      </c>
      <c r="I419" s="81"/>
    </row>
    <row r="420" spans="1:9" ht="16.899999999999999" customHeight="1">
      <c r="A420" s="1"/>
      <c r="B420" s="1"/>
      <c r="C420" s="1"/>
      <c r="D420" s="1"/>
      <c r="E420" s="13" t="s">
        <v>96</v>
      </c>
      <c r="F420" s="66">
        <f>SUM(F413:F419)</f>
        <v>662.70203599999991</v>
      </c>
      <c r="G420" s="85"/>
      <c r="H420" s="87"/>
      <c r="I420" s="81"/>
    </row>
    <row r="421" spans="1:9" ht="27.75" customHeight="1">
      <c r="A421" s="1"/>
      <c r="B421" s="1"/>
      <c r="C421" s="1"/>
      <c r="D421" s="1"/>
      <c r="E421" s="13" t="s">
        <v>420</v>
      </c>
      <c r="F421" s="67">
        <f>BDI!$D$21*F420</f>
        <v>191.10680159528545</v>
      </c>
      <c r="G421" s="85"/>
      <c r="H421" s="87"/>
      <c r="I421" s="81"/>
    </row>
    <row r="422" spans="1:9" ht="27.75" customHeight="1">
      <c r="A422" s="1"/>
      <c r="B422" s="1"/>
      <c r="C422" s="1"/>
      <c r="D422" s="1"/>
      <c r="E422" s="13" t="s">
        <v>95</v>
      </c>
      <c r="F422" s="66">
        <f>F420+F421</f>
        <v>853.80883759528535</v>
      </c>
      <c r="G422" s="85"/>
      <c r="H422" s="87"/>
      <c r="I422" s="81"/>
    </row>
    <row r="423" spans="1:9" ht="27.2" customHeight="1">
      <c r="A423" s="18" t="s">
        <v>456</v>
      </c>
      <c r="B423" s="19" t="s">
        <v>278</v>
      </c>
      <c r="C423" s="18" t="s">
        <v>27</v>
      </c>
      <c r="D423" s="1"/>
      <c r="E423" s="1"/>
      <c r="F423" s="1"/>
      <c r="G423" s="1"/>
      <c r="H423" s="87"/>
      <c r="I423" s="81"/>
    </row>
    <row r="424" spans="1:9" ht="16.899999999999999" customHeight="1">
      <c r="A424" s="16" t="s">
        <v>567</v>
      </c>
      <c r="B424" s="17" t="s">
        <v>280</v>
      </c>
      <c r="C424" s="16" t="s">
        <v>27</v>
      </c>
      <c r="D424" s="15">
        <v>1</v>
      </c>
      <c r="E424" s="14">
        <f t="shared" ref="E424:E430" si="113">G424-H424</f>
        <v>31.752512000000003</v>
      </c>
      <c r="F424" s="65">
        <f t="shared" ref="F424:F429" si="114">D424*E424</f>
        <v>31.752512000000003</v>
      </c>
      <c r="G424" s="84">
        <v>32.56</v>
      </c>
      <c r="H424" s="86">
        <f t="shared" ref="H424:H430" si="115">G424*$G$8</f>
        <v>0.80748799999999998</v>
      </c>
      <c r="I424" s="81"/>
    </row>
    <row r="425" spans="1:9" ht="16.899999999999999" customHeight="1">
      <c r="A425" s="16" t="s">
        <v>568</v>
      </c>
      <c r="B425" s="17" t="s">
        <v>109</v>
      </c>
      <c r="C425" s="16" t="s">
        <v>6</v>
      </c>
      <c r="D425" s="15">
        <v>2.88</v>
      </c>
      <c r="E425" s="14">
        <f t="shared" si="113"/>
        <v>0.204792</v>
      </c>
      <c r="F425" s="65">
        <f t="shared" si="114"/>
        <v>0.58980095999999993</v>
      </c>
      <c r="G425" s="84">
        <v>0.21</v>
      </c>
      <c r="H425" s="86">
        <f t="shared" si="115"/>
        <v>5.208E-3</v>
      </c>
      <c r="I425" s="81"/>
    </row>
    <row r="426" spans="1:9" ht="16.899999999999999" customHeight="1">
      <c r="A426" s="16" t="s">
        <v>569</v>
      </c>
      <c r="B426" s="17" t="s">
        <v>281</v>
      </c>
      <c r="C426" s="16" t="s">
        <v>27</v>
      </c>
      <c r="D426" s="15">
        <v>1</v>
      </c>
      <c r="E426" s="14">
        <f t="shared" si="113"/>
        <v>139.25856000000002</v>
      </c>
      <c r="F426" s="65">
        <f t="shared" si="114"/>
        <v>139.25856000000002</v>
      </c>
      <c r="G426" s="84">
        <v>142.80000000000001</v>
      </c>
      <c r="H426" s="86">
        <f t="shared" si="115"/>
        <v>3.5414400000000001</v>
      </c>
      <c r="I426" s="81"/>
    </row>
    <row r="427" spans="1:9" ht="16.899999999999999" customHeight="1">
      <c r="A427" s="16" t="s">
        <v>570</v>
      </c>
      <c r="B427" s="17" t="s">
        <v>282</v>
      </c>
      <c r="C427" s="16" t="s">
        <v>27</v>
      </c>
      <c r="D427" s="15">
        <v>1</v>
      </c>
      <c r="E427" s="14">
        <f t="shared" si="113"/>
        <v>128.72640000000001</v>
      </c>
      <c r="F427" s="65">
        <f t="shared" si="114"/>
        <v>128.72640000000001</v>
      </c>
      <c r="G427" s="84">
        <v>132</v>
      </c>
      <c r="H427" s="86">
        <f t="shared" si="115"/>
        <v>3.2736000000000001</v>
      </c>
      <c r="I427" s="81"/>
    </row>
    <row r="428" spans="1:9" ht="16.899999999999999" customHeight="1">
      <c r="A428" s="16" t="s">
        <v>571</v>
      </c>
      <c r="B428" s="17" t="s">
        <v>283</v>
      </c>
      <c r="C428" s="16" t="s">
        <v>27</v>
      </c>
      <c r="D428" s="15">
        <v>1</v>
      </c>
      <c r="E428" s="14">
        <f t="shared" si="113"/>
        <v>73.17900800000001</v>
      </c>
      <c r="F428" s="65">
        <f t="shared" si="114"/>
        <v>73.17900800000001</v>
      </c>
      <c r="G428" s="84">
        <v>75.040000000000006</v>
      </c>
      <c r="H428" s="86">
        <f t="shared" si="115"/>
        <v>1.860992</v>
      </c>
      <c r="I428" s="81"/>
    </row>
    <row r="429" spans="1:9" ht="16.899999999999999" customHeight="1">
      <c r="A429" s="16" t="s">
        <v>572</v>
      </c>
      <c r="B429" s="17" t="s">
        <v>284</v>
      </c>
      <c r="C429" s="16" t="s">
        <v>97</v>
      </c>
      <c r="D429" s="15">
        <v>3.8</v>
      </c>
      <c r="E429" s="14">
        <f t="shared" si="113"/>
        <v>15.26188</v>
      </c>
      <c r="F429" s="65">
        <f t="shared" si="114"/>
        <v>57.995143999999996</v>
      </c>
      <c r="G429" s="84">
        <v>15.65</v>
      </c>
      <c r="H429" s="86">
        <f t="shared" si="115"/>
        <v>0.38812000000000002</v>
      </c>
      <c r="I429" s="81"/>
    </row>
    <row r="430" spans="1:9" ht="24.75" customHeight="1">
      <c r="A430" s="16" t="s">
        <v>573</v>
      </c>
      <c r="B430" s="17" t="s">
        <v>106</v>
      </c>
      <c r="C430" s="16" t="s">
        <v>97</v>
      </c>
      <c r="D430" s="15">
        <v>3.8</v>
      </c>
      <c r="E430" s="14">
        <f t="shared" si="113"/>
        <v>19.240696</v>
      </c>
      <c r="F430" s="65">
        <f>D430*E430</f>
        <v>73.114644799999994</v>
      </c>
      <c r="G430" s="84">
        <v>19.73</v>
      </c>
      <c r="H430" s="86">
        <f t="shared" si="115"/>
        <v>0.48930400000000002</v>
      </c>
      <c r="I430" s="81"/>
    </row>
    <row r="431" spans="1:9" ht="16.899999999999999" customHeight="1">
      <c r="A431" s="1"/>
      <c r="B431" s="1"/>
      <c r="C431" s="1"/>
      <c r="D431" s="1"/>
      <c r="E431" s="13" t="s">
        <v>96</v>
      </c>
      <c r="F431" s="66">
        <f>SUM(F424:F430)</f>
        <v>504.61606976000002</v>
      </c>
      <c r="G431" s="85"/>
      <c r="H431" s="87"/>
      <c r="I431" s="81"/>
    </row>
    <row r="432" spans="1:9" ht="27.75" customHeight="1">
      <c r="A432" s="1"/>
      <c r="B432" s="1"/>
      <c r="C432" s="1"/>
      <c r="D432" s="1"/>
      <c r="E432" s="13" t="s">
        <v>420</v>
      </c>
      <c r="F432" s="67">
        <f>BDI!$D$21*F431</f>
        <v>145.51873675761132</v>
      </c>
      <c r="G432" s="85"/>
      <c r="H432" s="87"/>
      <c r="I432" s="81"/>
    </row>
    <row r="433" spans="1:9" ht="27.75" customHeight="1">
      <c r="A433" s="1"/>
      <c r="B433" s="1"/>
      <c r="C433" s="1"/>
      <c r="D433" s="1"/>
      <c r="E433" s="13" t="s">
        <v>95</v>
      </c>
      <c r="F433" s="66">
        <f>F431+F432</f>
        <v>650.13480651761131</v>
      </c>
      <c r="G433" s="85"/>
      <c r="H433" s="87"/>
      <c r="I433" s="81"/>
    </row>
    <row r="434" spans="1:9" ht="27.2" customHeight="1">
      <c r="A434" s="18" t="s">
        <v>457</v>
      </c>
      <c r="B434" s="19" t="s">
        <v>286</v>
      </c>
      <c r="C434" s="18" t="s">
        <v>27</v>
      </c>
      <c r="D434" s="1"/>
      <c r="E434" s="1"/>
      <c r="F434" s="1"/>
      <c r="G434" s="1"/>
      <c r="H434" s="87"/>
      <c r="I434" s="81"/>
    </row>
    <row r="435" spans="1:9" ht="16.899999999999999" customHeight="1">
      <c r="A435" s="16" t="s">
        <v>574</v>
      </c>
      <c r="B435" s="17" t="s">
        <v>287</v>
      </c>
      <c r="C435" s="16" t="s">
        <v>27</v>
      </c>
      <c r="D435" s="15">
        <v>1</v>
      </c>
      <c r="E435" s="14">
        <f t="shared" ref="E435:E444" si="116">G435-H435</f>
        <v>36.150663999999999</v>
      </c>
      <c r="F435" s="65">
        <f t="shared" ref="F435:F444" si="117">D435*E435</f>
        <v>36.150663999999999</v>
      </c>
      <c r="G435" s="84">
        <v>37.07</v>
      </c>
      <c r="H435" s="86">
        <f t="shared" ref="H435:H444" si="118">G435*$G$8</f>
        <v>0.91933599999999993</v>
      </c>
      <c r="I435" s="81"/>
    </row>
    <row r="436" spans="1:9" ht="16.899999999999999" customHeight="1">
      <c r="A436" s="16" t="s">
        <v>575</v>
      </c>
      <c r="B436" s="17" t="s">
        <v>288</v>
      </c>
      <c r="C436" s="16" t="s">
        <v>27</v>
      </c>
      <c r="D436" s="15">
        <v>1</v>
      </c>
      <c r="E436" s="14">
        <f t="shared" si="116"/>
        <v>2.7305599999999997</v>
      </c>
      <c r="F436" s="65">
        <f t="shared" si="117"/>
        <v>2.7305599999999997</v>
      </c>
      <c r="G436" s="84">
        <v>2.8</v>
      </c>
      <c r="H436" s="86">
        <f t="shared" si="118"/>
        <v>6.9439999999999988E-2</v>
      </c>
      <c r="I436" s="81"/>
    </row>
    <row r="437" spans="1:9" ht="16.899999999999999" customHeight="1">
      <c r="A437" s="16" t="s">
        <v>576</v>
      </c>
      <c r="B437" s="17" t="s">
        <v>289</v>
      </c>
      <c r="C437" s="16" t="s">
        <v>27</v>
      </c>
      <c r="D437" s="15">
        <v>1</v>
      </c>
      <c r="E437" s="14">
        <f t="shared" si="116"/>
        <v>1.3652799999999998</v>
      </c>
      <c r="F437" s="65">
        <f t="shared" si="117"/>
        <v>1.3652799999999998</v>
      </c>
      <c r="G437" s="84">
        <v>1.4</v>
      </c>
      <c r="H437" s="86">
        <f t="shared" si="118"/>
        <v>3.4719999999999994E-2</v>
      </c>
      <c r="I437" s="81"/>
    </row>
    <row r="438" spans="1:9" ht="16.899999999999999" customHeight="1">
      <c r="A438" s="16" t="s">
        <v>577</v>
      </c>
      <c r="B438" s="17" t="s">
        <v>290</v>
      </c>
      <c r="C438" s="16" t="s">
        <v>27</v>
      </c>
      <c r="D438" s="15">
        <v>2.9999999999999997E-4</v>
      </c>
      <c r="E438" s="14">
        <f t="shared" si="116"/>
        <v>48.662480000000002</v>
      </c>
      <c r="F438" s="65">
        <f t="shared" si="117"/>
        <v>1.4598743999999999E-2</v>
      </c>
      <c r="G438" s="84">
        <v>49.9</v>
      </c>
      <c r="H438" s="86">
        <f t="shared" si="118"/>
        <v>1.23752</v>
      </c>
      <c r="I438" s="81"/>
    </row>
    <row r="439" spans="1:9" ht="16.899999999999999" customHeight="1">
      <c r="A439" s="16" t="s">
        <v>578</v>
      </c>
      <c r="B439" s="17" t="s">
        <v>291</v>
      </c>
      <c r="C439" s="16" t="s">
        <v>27</v>
      </c>
      <c r="D439" s="15">
        <v>1</v>
      </c>
      <c r="E439" s="14">
        <f t="shared" si="116"/>
        <v>779.96495999999991</v>
      </c>
      <c r="F439" s="65">
        <f t="shared" si="117"/>
        <v>779.96495999999991</v>
      </c>
      <c r="G439" s="84">
        <v>799.8</v>
      </c>
      <c r="H439" s="86">
        <f t="shared" si="118"/>
        <v>19.835039999999999</v>
      </c>
      <c r="I439" s="81"/>
    </row>
    <row r="440" spans="1:9" ht="16.899999999999999" customHeight="1">
      <c r="A440" s="16" t="s">
        <v>579</v>
      </c>
      <c r="B440" s="17" t="s">
        <v>292</v>
      </c>
      <c r="C440" s="16" t="s">
        <v>27</v>
      </c>
      <c r="D440" s="15">
        <v>1</v>
      </c>
      <c r="E440" s="14">
        <f t="shared" si="116"/>
        <v>817.70519999999999</v>
      </c>
      <c r="F440" s="65">
        <f t="shared" si="117"/>
        <v>817.70519999999999</v>
      </c>
      <c r="G440" s="84">
        <v>838.5</v>
      </c>
      <c r="H440" s="86">
        <f t="shared" si="118"/>
        <v>20.794799999999999</v>
      </c>
      <c r="I440" s="81"/>
    </row>
    <row r="441" spans="1:9" ht="16.899999999999999" customHeight="1">
      <c r="A441" s="16" t="s">
        <v>580</v>
      </c>
      <c r="B441" s="17" t="s">
        <v>293</v>
      </c>
      <c r="C441" s="16" t="s">
        <v>27</v>
      </c>
      <c r="D441" s="15">
        <v>4</v>
      </c>
      <c r="E441" s="14">
        <f t="shared" si="116"/>
        <v>3.676504</v>
      </c>
      <c r="F441" s="65">
        <f t="shared" si="117"/>
        <v>14.706016</v>
      </c>
      <c r="G441" s="84">
        <v>3.77</v>
      </c>
      <c r="H441" s="86">
        <f t="shared" si="118"/>
        <v>9.3495999999999996E-2</v>
      </c>
      <c r="I441" s="81"/>
    </row>
    <row r="442" spans="1:9" ht="16.899999999999999" customHeight="1">
      <c r="A442" s="16" t="s">
        <v>581</v>
      </c>
      <c r="B442" s="17" t="s">
        <v>294</v>
      </c>
      <c r="C442" s="16" t="s">
        <v>296</v>
      </c>
      <c r="D442" s="15">
        <v>8.9999999999999993E-3</v>
      </c>
      <c r="E442" s="14">
        <f t="shared" si="116"/>
        <v>8.7767999999999997</v>
      </c>
      <c r="F442" s="65">
        <f t="shared" si="117"/>
        <v>7.8991199999999998E-2</v>
      </c>
      <c r="G442" s="84">
        <v>9</v>
      </c>
      <c r="H442" s="86">
        <f t="shared" si="118"/>
        <v>0.22319999999999998</v>
      </c>
      <c r="I442" s="81"/>
    </row>
    <row r="443" spans="1:9" ht="16.899999999999999" customHeight="1">
      <c r="A443" s="16" t="s">
        <v>582</v>
      </c>
      <c r="B443" s="17" t="s">
        <v>284</v>
      </c>
      <c r="C443" s="16" t="s">
        <v>97</v>
      </c>
      <c r="D443" s="15">
        <v>3.3</v>
      </c>
      <c r="E443" s="14">
        <f t="shared" si="116"/>
        <v>15.26188</v>
      </c>
      <c r="F443" s="65">
        <f t="shared" si="117"/>
        <v>50.364203999999994</v>
      </c>
      <c r="G443" s="84">
        <v>15.65</v>
      </c>
      <c r="H443" s="86">
        <f t="shared" si="118"/>
        <v>0.38812000000000002</v>
      </c>
      <c r="I443" s="81"/>
    </row>
    <row r="444" spans="1:9" ht="24.75" customHeight="1">
      <c r="A444" s="16" t="s">
        <v>583</v>
      </c>
      <c r="B444" s="17" t="s">
        <v>106</v>
      </c>
      <c r="C444" s="16" t="s">
        <v>97</v>
      </c>
      <c r="D444" s="15">
        <v>3.34</v>
      </c>
      <c r="E444" s="14">
        <f t="shared" si="116"/>
        <v>19.240696</v>
      </c>
      <c r="F444" s="65">
        <f t="shared" si="117"/>
        <v>64.263924639999999</v>
      </c>
      <c r="G444" s="84">
        <v>19.73</v>
      </c>
      <c r="H444" s="86">
        <f t="shared" si="118"/>
        <v>0.48930400000000002</v>
      </c>
      <c r="I444" s="81"/>
    </row>
    <row r="445" spans="1:9" ht="16.899999999999999" customHeight="1">
      <c r="A445" s="1"/>
      <c r="B445" s="1"/>
      <c r="C445" s="1"/>
      <c r="D445" s="1"/>
      <c r="E445" s="13" t="s">
        <v>96</v>
      </c>
      <c r="F445" s="66">
        <f>SUM(F435:F444)</f>
        <v>1767.3443985839999</v>
      </c>
      <c r="G445" s="85"/>
      <c r="H445" s="87"/>
      <c r="I445" s="81"/>
    </row>
    <row r="446" spans="1:9" ht="27.75" customHeight="1">
      <c r="A446" s="1"/>
      <c r="B446" s="1"/>
      <c r="C446" s="1"/>
      <c r="D446" s="1"/>
      <c r="E446" s="13" t="s">
        <v>420</v>
      </c>
      <c r="F446" s="67">
        <f>BDI!$D$21*F445</f>
        <v>509.65821286647082</v>
      </c>
      <c r="G446" s="85"/>
      <c r="H446" s="87"/>
      <c r="I446" s="81"/>
    </row>
    <row r="447" spans="1:9" ht="27.75" customHeight="1">
      <c r="A447" s="1"/>
      <c r="B447" s="1"/>
      <c r="C447" s="1"/>
      <c r="D447" s="1"/>
      <c r="E447" s="13" t="s">
        <v>95</v>
      </c>
      <c r="F447" s="66">
        <f>F445+F446</f>
        <v>2277.0026114504708</v>
      </c>
      <c r="G447" s="85"/>
      <c r="H447" s="87"/>
      <c r="I447" s="81"/>
    </row>
    <row r="448" spans="1:9" ht="25.5" customHeight="1">
      <c r="A448" s="18" t="s">
        <v>458</v>
      </c>
      <c r="B448" s="19" t="s">
        <v>335</v>
      </c>
      <c r="C448" s="18" t="s">
        <v>27</v>
      </c>
      <c r="D448" s="1"/>
      <c r="E448" s="1"/>
      <c r="F448" s="1"/>
      <c r="G448" s="1"/>
      <c r="H448" s="87"/>
      <c r="I448" s="81"/>
    </row>
    <row r="449" spans="1:9" ht="16.899999999999999" customHeight="1">
      <c r="A449" s="16" t="s">
        <v>584</v>
      </c>
      <c r="B449" s="17" t="s">
        <v>336</v>
      </c>
      <c r="C449" s="16" t="s">
        <v>6</v>
      </c>
      <c r="D449" s="15">
        <v>1</v>
      </c>
      <c r="E449" s="14">
        <f t="shared" ref="E449:E452" si="119">G449-H449</f>
        <v>263.30399999999997</v>
      </c>
      <c r="F449" s="65">
        <f t="shared" ref="F449:F452" si="120">D449*E449</f>
        <v>263.30399999999997</v>
      </c>
      <c r="G449" s="84">
        <v>270</v>
      </c>
      <c r="H449" s="86">
        <f>G449*$G$8</f>
        <v>6.6959999999999997</v>
      </c>
      <c r="I449" s="81"/>
    </row>
    <row r="450" spans="1:9" ht="16.899999999999999" customHeight="1">
      <c r="A450" s="16" t="s">
        <v>585</v>
      </c>
      <c r="B450" s="17" t="s">
        <v>164</v>
      </c>
      <c r="C450" s="16" t="s">
        <v>27</v>
      </c>
      <c r="D450" s="15">
        <v>8.0000000000000002E-3</v>
      </c>
      <c r="E450" s="14">
        <f t="shared" si="119"/>
        <v>450.91297600000001</v>
      </c>
      <c r="F450" s="65">
        <f t="shared" si="120"/>
        <v>3.6073038080000002</v>
      </c>
      <c r="G450" s="84">
        <v>462.38</v>
      </c>
      <c r="H450" s="86">
        <f>G450*$G$8</f>
        <v>11.467024</v>
      </c>
      <c r="I450" s="81"/>
    </row>
    <row r="451" spans="1:9" ht="16.899999999999999" customHeight="1">
      <c r="A451" s="16" t="s">
        <v>586</v>
      </c>
      <c r="B451" s="17" t="s">
        <v>337</v>
      </c>
      <c r="C451" s="16" t="s">
        <v>97</v>
      </c>
      <c r="D451" s="15">
        <v>0.2</v>
      </c>
      <c r="E451" s="14">
        <f t="shared" si="119"/>
        <v>15.681215999999999</v>
      </c>
      <c r="F451" s="65">
        <f t="shared" si="120"/>
        <v>3.1362432</v>
      </c>
      <c r="G451" s="84">
        <v>16.079999999999998</v>
      </c>
      <c r="H451" s="86">
        <f>G451*$G$8</f>
        <v>0.39878399999999992</v>
      </c>
      <c r="I451" s="81"/>
    </row>
    <row r="452" spans="1:9" ht="24.75" customHeight="1">
      <c r="A452" s="16" t="s">
        <v>587</v>
      </c>
      <c r="B452" s="17" t="s">
        <v>100</v>
      </c>
      <c r="C452" s="16" t="s">
        <v>97</v>
      </c>
      <c r="D452" s="15">
        <v>0.2</v>
      </c>
      <c r="E452" s="14">
        <f t="shared" si="119"/>
        <v>19.708792000000003</v>
      </c>
      <c r="F452" s="65">
        <f t="shared" si="120"/>
        <v>3.9417584000000008</v>
      </c>
      <c r="G452" s="84">
        <v>20.21</v>
      </c>
      <c r="H452" s="86">
        <f>G452*$G$8</f>
        <v>0.50120799999999999</v>
      </c>
      <c r="I452" s="81"/>
    </row>
    <row r="453" spans="1:9" ht="16.899999999999999" customHeight="1">
      <c r="A453" s="1"/>
      <c r="B453" s="1"/>
      <c r="C453" s="1"/>
      <c r="D453" s="1"/>
      <c r="E453" s="13" t="s">
        <v>96</v>
      </c>
      <c r="F453" s="66">
        <f>SUM(F449:F452)</f>
        <v>273.98930540800001</v>
      </c>
      <c r="G453" s="85"/>
      <c r="H453" s="87"/>
      <c r="I453" s="81"/>
    </row>
    <row r="454" spans="1:9" ht="27.75" customHeight="1">
      <c r="A454" s="1"/>
      <c r="B454" s="1"/>
      <c r="C454" s="1"/>
      <c r="D454" s="1"/>
      <c r="E454" s="13" t="s">
        <v>420</v>
      </c>
      <c r="F454" s="67">
        <f>BDI!$D$21*F453</f>
        <v>79.011708103212669</v>
      </c>
      <c r="G454" s="85"/>
      <c r="H454" s="87"/>
      <c r="I454" s="81"/>
    </row>
    <row r="455" spans="1:9" ht="27.75" customHeight="1">
      <c r="A455" s="1"/>
      <c r="B455" s="1"/>
      <c r="C455" s="1"/>
      <c r="D455" s="1"/>
      <c r="E455" s="13" t="s">
        <v>95</v>
      </c>
      <c r="F455" s="66">
        <f>F453+F454</f>
        <v>353.0010135112127</v>
      </c>
      <c r="G455" s="85"/>
      <c r="H455" s="87"/>
      <c r="I455" s="81"/>
    </row>
    <row r="456" spans="1:9" ht="25.5" customHeight="1">
      <c r="A456" s="18" t="s">
        <v>459</v>
      </c>
      <c r="B456" s="19" t="s">
        <v>641</v>
      </c>
      <c r="C456" s="18" t="s">
        <v>27</v>
      </c>
      <c r="D456" s="1"/>
      <c r="E456" s="1"/>
      <c r="F456" s="1"/>
      <c r="G456" s="1"/>
      <c r="H456" s="87"/>
      <c r="I456" s="81"/>
    </row>
    <row r="457" spans="1:9" ht="16.899999999999999" customHeight="1">
      <c r="A457" s="16" t="s">
        <v>588</v>
      </c>
      <c r="B457" s="17" t="s">
        <v>109</v>
      </c>
      <c r="C457" s="16" t="s">
        <v>6</v>
      </c>
      <c r="D457" s="15">
        <v>0.56000000000000005</v>
      </c>
      <c r="E457" s="14">
        <f t="shared" ref="E457:E460" si="121">G457-H457</f>
        <v>0.204792</v>
      </c>
      <c r="F457" s="65">
        <f t="shared" ref="F457:F460" si="122">D457*E457</f>
        <v>0.11468352000000001</v>
      </c>
      <c r="G457" s="84">
        <v>0.21</v>
      </c>
      <c r="H457" s="86">
        <f>G457*$G$8</f>
        <v>5.208E-3</v>
      </c>
      <c r="I457" s="81"/>
    </row>
    <row r="458" spans="1:9" ht="16.899999999999999" customHeight="1">
      <c r="A458" s="16" t="s">
        <v>589</v>
      </c>
      <c r="B458" s="17" t="s">
        <v>110</v>
      </c>
      <c r="C458" s="16" t="s">
        <v>27</v>
      </c>
      <c r="D458" s="15">
        <v>1</v>
      </c>
      <c r="E458" s="14">
        <f t="shared" si="121"/>
        <v>25.023631999999999</v>
      </c>
      <c r="F458" s="65">
        <f t="shared" si="122"/>
        <v>25.023631999999999</v>
      </c>
      <c r="G458" s="84">
        <v>25.66</v>
      </c>
      <c r="H458" s="86">
        <f>G458*$G$8</f>
        <v>0.63636799999999993</v>
      </c>
      <c r="I458" s="81"/>
    </row>
    <row r="459" spans="1:9" ht="16.899999999999999" customHeight="1">
      <c r="A459" s="16" t="s">
        <v>590</v>
      </c>
      <c r="B459" s="17" t="s">
        <v>107</v>
      </c>
      <c r="C459" s="16" t="s">
        <v>97</v>
      </c>
      <c r="D459" s="15">
        <v>0.5</v>
      </c>
      <c r="E459" s="14">
        <f t="shared" si="121"/>
        <v>15.26188</v>
      </c>
      <c r="F459" s="65">
        <f t="shared" si="122"/>
        <v>7.6309399999999998</v>
      </c>
      <c r="G459" s="84">
        <v>15.65</v>
      </c>
      <c r="H459" s="86">
        <f>G459*$G$8</f>
        <v>0.38812000000000002</v>
      </c>
      <c r="I459" s="81"/>
    </row>
    <row r="460" spans="1:9" ht="24.75" customHeight="1">
      <c r="A460" s="16" t="s">
        <v>591</v>
      </c>
      <c r="B460" s="17" t="s">
        <v>106</v>
      </c>
      <c r="C460" s="16" t="s">
        <v>97</v>
      </c>
      <c r="D460" s="15">
        <v>0.5</v>
      </c>
      <c r="E460" s="14">
        <f t="shared" si="121"/>
        <v>19.240696</v>
      </c>
      <c r="F460" s="65">
        <f t="shared" si="122"/>
        <v>9.6203479999999999</v>
      </c>
      <c r="G460" s="84">
        <v>19.73</v>
      </c>
      <c r="H460" s="86">
        <f>G460*$G$8</f>
        <v>0.48930400000000002</v>
      </c>
      <c r="I460" s="81"/>
    </row>
    <row r="461" spans="1:9" ht="16.899999999999999" customHeight="1">
      <c r="A461" s="1"/>
      <c r="B461" s="1"/>
      <c r="C461" s="1"/>
      <c r="D461" s="1"/>
      <c r="E461" s="13" t="s">
        <v>96</v>
      </c>
      <c r="F461" s="66">
        <f>SUM(F457:F460)</f>
        <v>42.389603520000001</v>
      </c>
      <c r="G461" s="85"/>
      <c r="H461" s="87"/>
      <c r="I461" s="81"/>
    </row>
    <row r="462" spans="1:9" ht="27.75" customHeight="1">
      <c r="A462" s="1"/>
      <c r="B462" s="1"/>
      <c r="C462" s="1"/>
      <c r="D462" s="1"/>
      <c r="E462" s="13" t="s">
        <v>420</v>
      </c>
      <c r="F462" s="67">
        <f>BDI!$D$21*F461</f>
        <v>12.224108437173197</v>
      </c>
      <c r="G462" s="85"/>
      <c r="H462" s="87"/>
      <c r="I462" s="81"/>
    </row>
    <row r="463" spans="1:9" ht="27.75" customHeight="1">
      <c r="A463" s="1"/>
      <c r="B463" s="1"/>
      <c r="C463" s="1"/>
      <c r="D463" s="1"/>
      <c r="E463" s="13" t="s">
        <v>95</v>
      </c>
      <c r="F463" s="66">
        <f>F461+F462</f>
        <v>54.613711957173194</v>
      </c>
      <c r="G463" s="85"/>
      <c r="H463" s="87"/>
      <c r="I463" s="81"/>
    </row>
    <row r="464" spans="1:9" ht="18" customHeight="1">
      <c r="A464" s="18" t="s">
        <v>460</v>
      </c>
      <c r="B464" s="19" t="s">
        <v>85</v>
      </c>
      <c r="C464" s="18" t="s">
        <v>27</v>
      </c>
      <c r="D464" s="1"/>
      <c r="E464" s="1"/>
      <c r="F464" s="1"/>
      <c r="G464" s="1"/>
      <c r="H464" s="87"/>
      <c r="I464" s="81"/>
    </row>
    <row r="465" spans="1:9" ht="16.899999999999999" customHeight="1">
      <c r="A465" s="16" t="s">
        <v>592</v>
      </c>
      <c r="B465" s="17" t="s">
        <v>109</v>
      </c>
      <c r="C465" s="16" t="s">
        <v>6</v>
      </c>
      <c r="D465" s="15">
        <v>0.3</v>
      </c>
      <c r="E465" s="14">
        <f t="shared" ref="E465:E468" si="123">G465-H465</f>
        <v>0.204792</v>
      </c>
      <c r="F465" s="65">
        <f t="shared" ref="F465:F468" si="124">D465*E465</f>
        <v>6.1437599999999995E-2</v>
      </c>
      <c r="G465" s="84">
        <v>0.21</v>
      </c>
      <c r="H465" s="86">
        <f>G465*$G$8</f>
        <v>5.208E-3</v>
      </c>
      <c r="I465" s="81"/>
    </row>
    <row r="466" spans="1:9" ht="16.899999999999999" customHeight="1">
      <c r="A466" s="16" t="s">
        <v>593</v>
      </c>
      <c r="B466" s="17" t="s">
        <v>108</v>
      </c>
      <c r="C466" s="16" t="s">
        <v>27</v>
      </c>
      <c r="D466" s="15">
        <v>1</v>
      </c>
      <c r="E466" s="14">
        <f t="shared" si="123"/>
        <v>4.5834400000000004</v>
      </c>
      <c r="F466" s="65">
        <f t="shared" si="124"/>
        <v>4.5834400000000004</v>
      </c>
      <c r="G466" s="84">
        <v>4.7</v>
      </c>
      <c r="H466" s="86">
        <f>G466*$G$8</f>
        <v>0.11656</v>
      </c>
      <c r="I466" s="81"/>
    </row>
    <row r="467" spans="1:9" ht="16.899999999999999" customHeight="1">
      <c r="A467" s="16" t="s">
        <v>594</v>
      </c>
      <c r="B467" s="17" t="s">
        <v>107</v>
      </c>
      <c r="C467" s="16" t="s">
        <v>97</v>
      </c>
      <c r="D467" s="15">
        <v>0.15</v>
      </c>
      <c r="E467" s="14">
        <f t="shared" si="123"/>
        <v>15.26188</v>
      </c>
      <c r="F467" s="65">
        <f t="shared" si="124"/>
        <v>2.289282</v>
      </c>
      <c r="G467" s="84">
        <v>15.65</v>
      </c>
      <c r="H467" s="86">
        <f>G467*$G$8</f>
        <v>0.38812000000000002</v>
      </c>
      <c r="I467" s="81"/>
    </row>
    <row r="468" spans="1:9" ht="24.75" customHeight="1">
      <c r="A468" s="16" t="s">
        <v>595</v>
      </c>
      <c r="B468" s="17" t="s">
        <v>106</v>
      </c>
      <c r="C468" s="16" t="s">
        <v>97</v>
      </c>
      <c r="D468" s="15">
        <v>0.15</v>
      </c>
      <c r="E468" s="14">
        <f t="shared" si="123"/>
        <v>19.240696</v>
      </c>
      <c r="F468" s="65">
        <f t="shared" si="124"/>
        <v>2.8861043999999998</v>
      </c>
      <c r="G468" s="84">
        <v>19.73</v>
      </c>
      <c r="H468" s="86">
        <f>G468*$G$8</f>
        <v>0.48930400000000002</v>
      </c>
      <c r="I468" s="81"/>
    </row>
    <row r="469" spans="1:9" ht="16.899999999999999" customHeight="1">
      <c r="A469" s="1"/>
      <c r="B469" s="1"/>
      <c r="C469" s="1"/>
      <c r="D469" s="1"/>
      <c r="E469" s="13" t="s">
        <v>96</v>
      </c>
      <c r="F469" s="66">
        <f>SUM(F465:F468)</f>
        <v>9.8202639999999999</v>
      </c>
      <c r="G469" s="85"/>
      <c r="H469" s="87"/>
      <c r="I469" s="81"/>
    </row>
    <row r="470" spans="1:9" ht="20.25" customHeight="1">
      <c r="A470" s="1"/>
      <c r="B470" s="1"/>
      <c r="C470" s="1"/>
      <c r="D470" s="1"/>
      <c r="E470" s="13" t="s">
        <v>420</v>
      </c>
      <c r="F470" s="67">
        <f>BDI!$D$21*F469</f>
        <v>2.8319201419524904</v>
      </c>
      <c r="G470" s="85"/>
      <c r="H470" s="87"/>
      <c r="I470" s="81"/>
    </row>
    <row r="471" spans="1:9" ht="19.5" customHeight="1">
      <c r="A471" s="1"/>
      <c r="B471" s="1"/>
      <c r="C471" s="1"/>
      <c r="D471" s="1"/>
      <c r="E471" s="13" t="s">
        <v>95</v>
      </c>
      <c r="F471" s="66">
        <f>F469+F470</f>
        <v>12.652184141952491</v>
      </c>
      <c r="G471" s="85"/>
      <c r="H471" s="87"/>
      <c r="I471" s="81"/>
    </row>
    <row r="472" spans="1:9" ht="18" customHeight="1">
      <c r="A472" s="18" t="s">
        <v>461</v>
      </c>
      <c r="B472" s="19" t="s">
        <v>86</v>
      </c>
      <c r="C472" s="18" t="s">
        <v>27</v>
      </c>
      <c r="D472" s="1"/>
      <c r="E472" s="1"/>
      <c r="F472" s="1"/>
      <c r="G472" s="1"/>
      <c r="H472" s="87"/>
      <c r="I472" s="81"/>
    </row>
    <row r="473" spans="1:9" ht="16.899999999999999" customHeight="1">
      <c r="A473" s="16" t="s">
        <v>596</v>
      </c>
      <c r="B473" s="17" t="s">
        <v>86</v>
      </c>
      <c r="C473" s="16" t="s">
        <v>27</v>
      </c>
      <c r="D473" s="15">
        <v>1</v>
      </c>
      <c r="E473" s="14">
        <f t="shared" ref="E473:E476" si="125">G473-H473</f>
        <v>10.922239999999999</v>
      </c>
      <c r="F473" s="65">
        <f t="shared" ref="F473:F476" si="126">D473*E473</f>
        <v>10.922239999999999</v>
      </c>
      <c r="G473" s="84">
        <v>11.2</v>
      </c>
      <c r="H473" s="86">
        <f>G473*$G$8</f>
        <v>0.27775999999999995</v>
      </c>
      <c r="I473" s="81"/>
    </row>
    <row r="474" spans="1:9" ht="16.899999999999999" customHeight="1">
      <c r="A474" s="16" t="s">
        <v>597</v>
      </c>
      <c r="B474" s="17" t="s">
        <v>109</v>
      </c>
      <c r="C474" s="16" t="s">
        <v>6</v>
      </c>
      <c r="D474" s="15">
        <v>0.2</v>
      </c>
      <c r="E474" s="14">
        <f t="shared" si="125"/>
        <v>0.204792</v>
      </c>
      <c r="F474" s="65">
        <f t="shared" si="126"/>
        <v>4.0958400000000006E-2</v>
      </c>
      <c r="G474" s="84">
        <v>0.21</v>
      </c>
      <c r="H474" s="86">
        <f>G474*$G$8</f>
        <v>5.208E-3</v>
      </c>
      <c r="I474" s="81"/>
    </row>
    <row r="475" spans="1:9" ht="16.899999999999999" customHeight="1">
      <c r="A475" s="16" t="s">
        <v>598</v>
      </c>
      <c r="B475" s="17" t="s">
        <v>107</v>
      </c>
      <c r="C475" s="16" t="s">
        <v>97</v>
      </c>
      <c r="D475" s="15">
        <v>0.2</v>
      </c>
      <c r="E475" s="14">
        <f t="shared" si="125"/>
        <v>15.26188</v>
      </c>
      <c r="F475" s="65">
        <f t="shared" si="126"/>
        <v>3.0523760000000002</v>
      </c>
      <c r="G475" s="84">
        <v>15.65</v>
      </c>
      <c r="H475" s="86">
        <f>G475*$G$8</f>
        <v>0.38812000000000002</v>
      </c>
      <c r="I475" s="81"/>
    </row>
    <row r="476" spans="1:9" ht="24.75" customHeight="1">
      <c r="A476" s="16" t="s">
        <v>599</v>
      </c>
      <c r="B476" s="17" t="s">
        <v>106</v>
      </c>
      <c r="C476" s="16" t="s">
        <v>97</v>
      </c>
      <c r="D476" s="15">
        <v>0.2</v>
      </c>
      <c r="E476" s="14">
        <f t="shared" si="125"/>
        <v>19.240696</v>
      </c>
      <c r="F476" s="65">
        <f t="shared" si="126"/>
        <v>3.8481392000000003</v>
      </c>
      <c r="G476" s="84">
        <v>19.73</v>
      </c>
      <c r="H476" s="86">
        <f>G476*$G$8</f>
        <v>0.48930400000000002</v>
      </c>
      <c r="I476" s="81"/>
    </row>
    <row r="477" spans="1:9" ht="16.899999999999999" customHeight="1">
      <c r="A477" s="1"/>
      <c r="B477" s="1"/>
      <c r="C477" s="1"/>
      <c r="D477" s="1"/>
      <c r="E477" s="13" t="s">
        <v>96</v>
      </c>
      <c r="F477" s="66">
        <f>SUM(F473:F476)</f>
        <v>17.863713599999997</v>
      </c>
      <c r="G477" s="85"/>
      <c r="H477" s="87"/>
      <c r="I477" s="81"/>
    </row>
    <row r="478" spans="1:9" ht="17.25" customHeight="1">
      <c r="A478" s="1"/>
      <c r="B478" s="1"/>
      <c r="C478" s="1"/>
      <c r="D478" s="1"/>
      <c r="E478" s="13" t="s">
        <v>420</v>
      </c>
      <c r="F478" s="67">
        <f>BDI!$D$21*F477</f>
        <v>5.151451157923109</v>
      </c>
      <c r="G478" s="85"/>
      <c r="H478" s="87"/>
      <c r="I478" s="81"/>
    </row>
    <row r="479" spans="1:9" ht="21" customHeight="1">
      <c r="A479" s="1"/>
      <c r="B479" s="1"/>
      <c r="C479" s="1"/>
      <c r="D479" s="1"/>
      <c r="E479" s="13" t="s">
        <v>95</v>
      </c>
      <c r="F479" s="66">
        <f>F477+F478</f>
        <v>23.015164757923106</v>
      </c>
      <c r="G479" s="85"/>
      <c r="H479" s="87"/>
      <c r="I479" s="81"/>
    </row>
    <row r="480" spans="1:9" ht="18" customHeight="1">
      <c r="A480" s="18" t="s">
        <v>462</v>
      </c>
      <c r="B480" s="19" t="s">
        <v>285</v>
      </c>
      <c r="C480" s="18" t="s">
        <v>27</v>
      </c>
      <c r="D480" s="1"/>
      <c r="E480" s="1"/>
      <c r="F480" s="1"/>
      <c r="G480" s="1"/>
      <c r="H480" s="87"/>
      <c r="I480" s="81"/>
    </row>
    <row r="481" spans="1:9" ht="16.899999999999999" customHeight="1">
      <c r="A481" s="16" t="s">
        <v>600</v>
      </c>
      <c r="B481" s="17" t="s">
        <v>285</v>
      </c>
      <c r="C481" s="16" t="s">
        <v>27</v>
      </c>
      <c r="D481" s="15">
        <v>1</v>
      </c>
      <c r="E481" s="14">
        <f t="shared" ref="E481:E483" si="127">G481-H481</f>
        <v>57.049199999999999</v>
      </c>
      <c r="F481" s="65">
        <f t="shared" ref="F481:F483" si="128">D481*E481</f>
        <v>57.049199999999999</v>
      </c>
      <c r="G481" s="84">
        <v>58.5</v>
      </c>
      <c r="H481" s="86">
        <f>G481*$G$8</f>
        <v>1.4507999999999999</v>
      </c>
      <c r="I481" s="81"/>
    </row>
    <row r="482" spans="1:9" ht="16.899999999999999" customHeight="1">
      <c r="A482" s="16" t="s">
        <v>601</v>
      </c>
      <c r="B482" s="17" t="s">
        <v>100</v>
      </c>
      <c r="C482" s="16" t="s">
        <v>97</v>
      </c>
      <c r="D482" s="15">
        <v>0.4</v>
      </c>
      <c r="E482" s="14">
        <f t="shared" si="127"/>
        <v>19.708792000000003</v>
      </c>
      <c r="F482" s="65">
        <f t="shared" si="128"/>
        <v>7.8835168000000015</v>
      </c>
      <c r="G482" s="84">
        <v>20.21</v>
      </c>
      <c r="H482" s="86">
        <f>G482*$G$8</f>
        <v>0.50120799999999999</v>
      </c>
      <c r="I482" s="81"/>
    </row>
    <row r="483" spans="1:9" ht="16.899999999999999" customHeight="1">
      <c r="A483" s="16" t="s">
        <v>602</v>
      </c>
      <c r="B483" s="17" t="s">
        <v>101</v>
      </c>
      <c r="C483" s="16" t="s">
        <v>97</v>
      </c>
      <c r="D483" s="15">
        <v>0.4</v>
      </c>
      <c r="E483" s="14">
        <f t="shared" si="127"/>
        <v>15.681215999999999</v>
      </c>
      <c r="F483" s="65">
        <f t="shared" si="128"/>
        <v>6.2724864</v>
      </c>
      <c r="G483" s="84">
        <v>16.079999999999998</v>
      </c>
      <c r="H483" s="86">
        <f>G483*$G$8</f>
        <v>0.39878399999999992</v>
      </c>
      <c r="I483" s="81"/>
    </row>
    <row r="484" spans="1:9" ht="16.899999999999999" customHeight="1">
      <c r="A484" s="1"/>
      <c r="B484" s="1"/>
      <c r="C484" s="1"/>
      <c r="D484" s="1"/>
      <c r="E484" s="13" t="s">
        <v>96</v>
      </c>
      <c r="F484" s="66">
        <f>SUM(F481:F483)</f>
        <v>71.2052032</v>
      </c>
      <c r="G484" s="85"/>
      <c r="I484" s="81"/>
    </row>
    <row r="485" spans="1:9" ht="17.25" customHeight="1">
      <c r="A485" s="1"/>
      <c r="B485" s="1"/>
      <c r="C485" s="1"/>
      <c r="D485" s="1"/>
      <c r="E485" s="13" t="s">
        <v>420</v>
      </c>
      <c r="F485" s="67">
        <f>BDI!$D$21*F484</f>
        <v>20.533811428480938</v>
      </c>
      <c r="G485" s="85"/>
      <c r="H485" s="87"/>
      <c r="I485" s="81"/>
    </row>
    <row r="486" spans="1:9" ht="18" customHeight="1">
      <c r="A486" s="1"/>
      <c r="B486" s="1"/>
      <c r="C486" s="1"/>
      <c r="D486" s="1"/>
      <c r="E486" s="13" t="s">
        <v>95</v>
      </c>
      <c r="F486" s="66">
        <f>F484+F485</f>
        <v>91.73901462848093</v>
      </c>
      <c r="G486" s="85"/>
      <c r="H486" s="87"/>
      <c r="I486" s="81"/>
    </row>
    <row r="487" spans="1:9" ht="27.2" customHeight="1">
      <c r="A487" s="18" t="s">
        <v>463</v>
      </c>
      <c r="B487" s="19" t="s">
        <v>465</v>
      </c>
      <c r="C487" s="18" t="s">
        <v>27</v>
      </c>
      <c r="D487" s="1"/>
      <c r="E487" s="1"/>
      <c r="F487" s="1"/>
      <c r="G487" s="1"/>
      <c r="H487" s="87"/>
      <c r="I487" s="81"/>
    </row>
    <row r="488" spans="1:9" ht="16.899999999999999" customHeight="1">
      <c r="A488" s="16" t="s">
        <v>603</v>
      </c>
      <c r="B488" s="91" t="s">
        <v>468</v>
      </c>
      <c r="C488" s="16" t="s">
        <v>27</v>
      </c>
      <c r="D488" s="15">
        <v>0.15</v>
      </c>
      <c r="E488" s="14">
        <f t="shared" ref="E488:E494" si="129">G488-H488</f>
        <v>46.868112000000004</v>
      </c>
      <c r="F488" s="65">
        <f t="shared" ref="F488:F494" si="130">D488*E488</f>
        <v>7.0302168000000007</v>
      </c>
      <c r="G488" s="84">
        <v>48.06</v>
      </c>
      <c r="H488" s="86">
        <f t="shared" ref="H488:H494" si="131">G488*$G$8</f>
        <v>1.1918880000000001</v>
      </c>
      <c r="I488" s="81"/>
    </row>
    <row r="489" spans="1:9" ht="16.899999999999999" customHeight="1">
      <c r="A489" s="16" t="s">
        <v>604</v>
      </c>
      <c r="B489" s="91" t="s">
        <v>469</v>
      </c>
      <c r="C489" s="16" t="s">
        <v>27</v>
      </c>
      <c r="D489" s="15">
        <v>1.7999999999999999E-2</v>
      </c>
      <c r="E489" s="14">
        <f t="shared" si="129"/>
        <v>588.20163200000002</v>
      </c>
      <c r="F489" s="65">
        <f t="shared" si="130"/>
        <v>10.587629375999999</v>
      </c>
      <c r="G489" s="84">
        <v>603.16</v>
      </c>
      <c r="H489" s="86">
        <f t="shared" si="131"/>
        <v>14.958367999999998</v>
      </c>
      <c r="I489" s="81"/>
    </row>
    <row r="490" spans="1:9" ht="16.899999999999999" customHeight="1">
      <c r="A490" s="16" t="s">
        <v>605</v>
      </c>
      <c r="B490" s="91" t="s">
        <v>470</v>
      </c>
      <c r="C490" s="16" t="s">
        <v>27</v>
      </c>
      <c r="D490" s="15">
        <v>2.5000000000000001E-2</v>
      </c>
      <c r="E490" s="14">
        <f t="shared" si="129"/>
        <v>2932.1826000000001</v>
      </c>
      <c r="F490" s="65">
        <f t="shared" si="130"/>
        <v>73.304565000000011</v>
      </c>
      <c r="G490" s="84">
        <v>3006.75</v>
      </c>
      <c r="H490" s="86">
        <f t="shared" si="131"/>
        <v>74.567399999999992</v>
      </c>
      <c r="I490" s="81"/>
    </row>
    <row r="491" spans="1:9" ht="16.899999999999999" customHeight="1">
      <c r="A491" s="16" t="s">
        <v>606</v>
      </c>
      <c r="B491" s="91" t="s">
        <v>471</v>
      </c>
      <c r="C491" s="16" t="s">
        <v>27</v>
      </c>
      <c r="D491" s="15">
        <v>0.54</v>
      </c>
      <c r="E491" s="14">
        <f t="shared" si="129"/>
        <v>87.017096000000009</v>
      </c>
      <c r="F491" s="65">
        <f t="shared" si="130"/>
        <v>46.989231840000009</v>
      </c>
      <c r="G491" s="84">
        <v>89.23</v>
      </c>
      <c r="H491" s="86">
        <f t="shared" si="131"/>
        <v>2.212904</v>
      </c>
      <c r="I491" s="81"/>
    </row>
    <row r="492" spans="1:9" ht="16.899999999999999" customHeight="1">
      <c r="A492" s="16" t="s">
        <v>607</v>
      </c>
      <c r="B492" s="91" t="s">
        <v>472</v>
      </c>
      <c r="C492" s="16" t="s">
        <v>27</v>
      </c>
      <c r="D492" s="15">
        <v>0.56999999999999995</v>
      </c>
      <c r="E492" s="14">
        <f t="shared" si="129"/>
        <v>9.9372879999999988</v>
      </c>
      <c r="F492" s="65">
        <f t="shared" si="130"/>
        <v>5.6642541599999987</v>
      </c>
      <c r="G492" s="84">
        <v>10.19</v>
      </c>
      <c r="H492" s="86">
        <f t="shared" si="131"/>
        <v>0.25271199999999999</v>
      </c>
      <c r="I492" s="81"/>
    </row>
    <row r="493" spans="1:9" ht="16.899999999999999" customHeight="1">
      <c r="A493" s="16" t="s">
        <v>608</v>
      </c>
      <c r="B493" s="91" t="s">
        <v>473</v>
      </c>
      <c r="C493" s="16" t="s">
        <v>27</v>
      </c>
      <c r="D493" s="15">
        <v>0.56999999999999995</v>
      </c>
      <c r="E493" s="14">
        <f t="shared" si="129"/>
        <v>40.431792000000002</v>
      </c>
      <c r="F493" s="65">
        <f t="shared" si="130"/>
        <v>23.04612144</v>
      </c>
      <c r="G493" s="84">
        <v>41.46</v>
      </c>
      <c r="H493" s="86">
        <f t="shared" si="131"/>
        <v>1.028208</v>
      </c>
      <c r="I493" s="81"/>
    </row>
    <row r="494" spans="1:9" ht="16.899999999999999" customHeight="1">
      <c r="A494" s="16" t="s">
        <v>609</v>
      </c>
      <c r="B494" s="91" t="s">
        <v>474</v>
      </c>
      <c r="C494" s="16" t="s">
        <v>27</v>
      </c>
      <c r="D494" s="15">
        <v>0.09</v>
      </c>
      <c r="E494" s="14">
        <f t="shared" si="129"/>
        <v>44.712920000000004</v>
      </c>
      <c r="F494" s="65">
        <f t="shared" si="130"/>
        <v>4.0241628</v>
      </c>
      <c r="G494" s="84">
        <v>45.85</v>
      </c>
      <c r="H494" s="86">
        <f t="shared" si="131"/>
        <v>1.1370800000000001</v>
      </c>
      <c r="I494" s="81"/>
    </row>
    <row r="495" spans="1:9" ht="16.899999999999999" customHeight="1">
      <c r="A495" s="1"/>
      <c r="B495" s="1"/>
      <c r="C495" s="1"/>
      <c r="D495" s="1"/>
      <c r="E495" s="13" t="s">
        <v>96</v>
      </c>
      <c r="F495" s="66">
        <f>SUM(F488:F494)</f>
        <v>170.64618141600002</v>
      </c>
      <c r="G495" s="85"/>
      <c r="H495" s="87"/>
      <c r="I495" s="81"/>
    </row>
    <row r="496" spans="1:9" ht="20.25" customHeight="1">
      <c r="A496" s="1"/>
      <c r="B496" s="1"/>
      <c r="C496" s="1"/>
      <c r="D496" s="1"/>
      <c r="E496" s="13" t="s">
        <v>420</v>
      </c>
      <c r="F496" s="67">
        <f>BDI!$D$21*F495</f>
        <v>49.210118821576408</v>
      </c>
      <c r="G496" s="85"/>
      <c r="H496" s="87"/>
      <c r="I496" s="81"/>
    </row>
    <row r="497" spans="1:9" ht="21" customHeight="1">
      <c r="A497" s="1"/>
      <c r="B497" s="1"/>
      <c r="C497" s="1"/>
      <c r="D497" s="1"/>
      <c r="E497" s="13" t="s">
        <v>95</v>
      </c>
      <c r="F497" s="66">
        <f>F495+F496</f>
        <v>219.85630023757642</v>
      </c>
      <c r="G497" s="85"/>
      <c r="H497" s="87"/>
      <c r="I497" s="81"/>
    </row>
    <row r="498" spans="1:9" ht="27.2" customHeight="1">
      <c r="A498" s="18" t="s">
        <v>466</v>
      </c>
      <c r="B498" s="19" t="s">
        <v>87</v>
      </c>
      <c r="C498" s="18" t="s">
        <v>27</v>
      </c>
      <c r="D498" s="1"/>
      <c r="E498" s="1"/>
      <c r="F498" s="1"/>
      <c r="G498" s="1"/>
      <c r="H498" s="87"/>
      <c r="I498" s="81"/>
    </row>
    <row r="499" spans="1:9" ht="16.899999999999999" customHeight="1">
      <c r="A499" s="16" t="s">
        <v>610</v>
      </c>
      <c r="B499" s="17" t="s">
        <v>87</v>
      </c>
      <c r="C499" s="16" t="s">
        <v>27</v>
      </c>
      <c r="D499" s="15">
        <v>1</v>
      </c>
      <c r="E499" s="14">
        <f t="shared" ref="E499:E501" si="132">G499-H499</f>
        <v>56.561599999999999</v>
      </c>
      <c r="F499" s="65">
        <f t="shared" ref="F499:F501" si="133">D499*E499</f>
        <v>56.561599999999999</v>
      </c>
      <c r="G499" s="84">
        <v>58</v>
      </c>
      <c r="H499" s="86">
        <f>G499*$G$8</f>
        <v>1.4383999999999999</v>
      </c>
      <c r="I499" s="81"/>
    </row>
    <row r="500" spans="1:9" ht="16.899999999999999" customHeight="1">
      <c r="A500" s="16" t="s">
        <v>611</v>
      </c>
      <c r="B500" s="17" t="s">
        <v>101</v>
      </c>
      <c r="C500" s="16" t="s">
        <v>97</v>
      </c>
      <c r="D500" s="15">
        <v>0.2</v>
      </c>
      <c r="E500" s="14">
        <f t="shared" si="132"/>
        <v>15.681215999999999</v>
      </c>
      <c r="F500" s="65">
        <f t="shared" si="133"/>
        <v>3.1362432</v>
      </c>
      <c r="G500" s="84">
        <v>16.079999999999998</v>
      </c>
      <c r="H500" s="86">
        <f>G500*$G$8</f>
        <v>0.39878399999999992</v>
      </c>
      <c r="I500" s="81"/>
    </row>
    <row r="501" spans="1:9" ht="16.899999999999999" customHeight="1">
      <c r="A501" s="16" t="s">
        <v>612</v>
      </c>
      <c r="B501" s="17" t="s">
        <v>100</v>
      </c>
      <c r="C501" s="16" t="s">
        <v>97</v>
      </c>
      <c r="D501" s="15">
        <v>0.2</v>
      </c>
      <c r="E501" s="14">
        <f t="shared" si="132"/>
        <v>19.708792000000003</v>
      </c>
      <c r="F501" s="65">
        <f t="shared" si="133"/>
        <v>3.9417584000000008</v>
      </c>
      <c r="G501" s="84">
        <v>20.21</v>
      </c>
      <c r="H501" s="86">
        <f>G501*$G$8</f>
        <v>0.50120799999999999</v>
      </c>
      <c r="I501" s="81"/>
    </row>
    <row r="502" spans="1:9" ht="16.899999999999999" customHeight="1">
      <c r="A502" s="1"/>
      <c r="B502" s="1"/>
      <c r="C502" s="1"/>
      <c r="D502" s="1"/>
      <c r="E502" s="13" t="s">
        <v>96</v>
      </c>
      <c r="F502" s="66">
        <f>SUM(F499:F501)</f>
        <v>63.639601599999999</v>
      </c>
      <c r="G502" s="85"/>
      <c r="I502" s="81"/>
    </row>
    <row r="503" spans="1:9" ht="21" customHeight="1">
      <c r="A503" s="1"/>
      <c r="B503" s="1"/>
      <c r="C503" s="1"/>
      <c r="D503" s="1"/>
      <c r="E503" s="13" t="s">
        <v>420</v>
      </c>
      <c r="F503" s="67">
        <f>BDI!$D$21*F502</f>
        <v>18.352079903032337</v>
      </c>
      <c r="G503" s="85"/>
      <c r="H503" s="87"/>
      <c r="I503" s="81"/>
    </row>
    <row r="504" spans="1:9" ht="23.25" customHeight="1">
      <c r="A504" s="1"/>
      <c r="B504" s="1"/>
      <c r="C504" s="1"/>
      <c r="D504" s="1"/>
      <c r="E504" s="13" t="s">
        <v>95</v>
      </c>
      <c r="F504" s="66">
        <f>F502+F503</f>
        <v>81.991681503032339</v>
      </c>
      <c r="G504" s="85"/>
      <c r="H504" s="87"/>
      <c r="I504" s="81"/>
    </row>
    <row r="505" spans="1:9" ht="19.149999999999999" customHeight="1">
      <c r="A505" s="101">
        <v>13</v>
      </c>
      <c r="B505" s="102" t="s">
        <v>88</v>
      </c>
      <c r="C505" s="103"/>
      <c r="D505" s="103"/>
      <c r="E505" s="103"/>
      <c r="F505" s="103"/>
      <c r="G505" s="1"/>
      <c r="H505" s="87"/>
      <c r="I505" s="81"/>
    </row>
    <row r="506" spans="1:9" ht="18" customHeight="1">
      <c r="A506" s="18" t="s">
        <v>467</v>
      </c>
      <c r="B506" s="19" t="s">
        <v>90</v>
      </c>
      <c r="C506" s="18" t="s">
        <v>2</v>
      </c>
      <c r="D506" s="1"/>
      <c r="E506" s="1"/>
      <c r="F506" s="1"/>
      <c r="G506" s="1"/>
      <c r="H506" s="87"/>
      <c r="I506" s="81"/>
    </row>
    <row r="507" spans="1:9" ht="16.899999999999999" customHeight="1">
      <c r="A507" s="16" t="s">
        <v>613</v>
      </c>
      <c r="B507" s="17" t="s">
        <v>98</v>
      </c>
      <c r="C507" s="16" t="s">
        <v>97</v>
      </c>
      <c r="D507" s="15">
        <v>0.4</v>
      </c>
      <c r="E507" s="14">
        <f t="shared" ref="E507" si="134">G507-H507</f>
        <v>15.622703999999999</v>
      </c>
      <c r="F507" s="65">
        <f t="shared" ref="F507" si="135">D507*E507</f>
        <v>6.2490816000000002</v>
      </c>
      <c r="G507" s="84">
        <v>16.02</v>
      </c>
      <c r="H507" s="86">
        <f>G507*$G$8</f>
        <v>0.39729599999999998</v>
      </c>
      <c r="I507" s="81"/>
    </row>
    <row r="508" spans="1:9" ht="16.899999999999999" customHeight="1">
      <c r="A508" s="1"/>
      <c r="B508" s="1"/>
      <c r="C508" s="1"/>
      <c r="D508" s="1"/>
      <c r="E508" s="13" t="s">
        <v>96</v>
      </c>
      <c r="F508" s="66">
        <f>SUM(F507)</f>
        <v>6.2490816000000002</v>
      </c>
      <c r="G508" s="85"/>
      <c r="I508" s="81"/>
    </row>
    <row r="509" spans="1:9" ht="24.75" customHeight="1">
      <c r="A509" s="1"/>
      <c r="B509" s="1"/>
      <c r="C509" s="1"/>
      <c r="D509" s="1"/>
      <c r="E509" s="13" t="s">
        <v>420</v>
      </c>
      <c r="F509" s="67">
        <f>BDI!$D$21*F508</f>
        <v>1.8020798678879404</v>
      </c>
      <c r="G509" s="85"/>
    </row>
    <row r="510" spans="1:9" ht="20.25" customHeight="1">
      <c r="A510" s="1"/>
      <c r="B510" s="1"/>
      <c r="C510" s="1"/>
      <c r="D510" s="1"/>
      <c r="E510" s="13" t="s">
        <v>95</v>
      </c>
      <c r="F510" s="66">
        <f>F508+F509</f>
        <v>8.0511614678879404</v>
      </c>
      <c r="G510" s="85"/>
    </row>
    <row r="511" spans="1:9" ht="27.75" customHeight="1">
      <c r="A511" s="1"/>
      <c r="B511" s="1"/>
      <c r="C511" s="1"/>
      <c r="D511" s="1"/>
      <c r="E511" s="13"/>
      <c r="F511" s="66"/>
    </row>
    <row r="512" spans="1:9" ht="23.25" customHeight="1">
      <c r="A512" s="1"/>
      <c r="B512" s="1"/>
      <c r="C512" s="1"/>
      <c r="D512" s="148" t="s">
        <v>647</v>
      </c>
      <c r="E512" s="148"/>
      <c r="F512" s="148"/>
    </row>
    <row r="513" spans="1:6" ht="59.45" customHeight="1">
      <c r="A513" s="1"/>
      <c r="B513" s="5"/>
      <c r="C513" s="1"/>
      <c r="D513" s="1"/>
      <c r="E513" s="5"/>
      <c r="F513" s="5"/>
    </row>
  </sheetData>
  <mergeCells count="9">
    <mergeCell ref="D512:F512"/>
    <mergeCell ref="A1:F1"/>
    <mergeCell ref="A2:F2"/>
    <mergeCell ref="A3:F3"/>
    <mergeCell ref="A5:F5"/>
    <mergeCell ref="A6:F6"/>
    <mergeCell ref="A4:F4"/>
    <mergeCell ref="A8:F8"/>
    <mergeCell ref="A7:E7"/>
  </mergeCells>
  <phoneticPr fontId="31" type="noConversion"/>
  <pageMargins left="0.96250000000000002" right="0.47244094488188981" top="0.90416666666666667" bottom="0.62992125984251968" header="0" footer="0"/>
  <pageSetup paperSize="9" scale="70" orientation="portrait" r:id="rId1"/>
  <headerFooter>
    <oddHeader>&amp;C&amp;G</oddHeader>
    <oddFooter>&amp;C&amp;G</oddFooter>
  </headerFooter>
  <rowBreaks count="11" manualBreakCount="11">
    <brk id="53" max="5" man="1"/>
    <brk id="105" max="5" man="1"/>
    <brk id="139" max="5" man="1"/>
    <brk id="186" max="5" man="1"/>
    <brk id="236" max="5" man="1"/>
    <brk id="287" max="5" man="1"/>
    <brk id="315" max="5" man="1"/>
    <brk id="361" max="5" man="1"/>
    <brk id="397" max="5" man="1"/>
    <brk id="433" max="5" man="1"/>
    <brk id="463" max="5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80" zoomScaleNormal="100" zoomScaleSheetLayoutView="80" zoomScalePageLayoutView="75" workbookViewId="0">
      <selection activeCell="C17" sqref="C17:C19"/>
    </sheetView>
  </sheetViews>
  <sheetFormatPr defaultColWidth="8.796875" defaultRowHeight="15"/>
  <cols>
    <col min="1" max="1" width="5" style="22" customWidth="1"/>
    <col min="2" max="2" width="31.19921875" style="22" customWidth="1"/>
    <col min="3" max="3" width="8.19921875" style="22" customWidth="1"/>
    <col min="4" max="4" width="6.3984375" style="22" customWidth="1"/>
    <col min="5" max="5" width="5.5" style="22" customWidth="1"/>
    <col min="6" max="6" width="6.296875" style="22" customWidth="1"/>
    <col min="7" max="7" width="8.19921875" style="22" customWidth="1"/>
    <col min="8" max="8" width="7.19921875" style="22" customWidth="1"/>
    <col min="9" max="9" width="6.19921875" style="22" customWidth="1"/>
    <col min="10" max="10" width="13.5" style="22" customWidth="1"/>
    <col min="11" max="16384" width="8.796875" style="22"/>
  </cols>
  <sheetData>
    <row r="1" spans="1:10" s="128" customFormat="1" ht="20.25" customHeight="1">
      <c r="A1" s="156" t="s">
        <v>614</v>
      </c>
      <c r="B1" s="156"/>
      <c r="C1" s="156"/>
      <c r="D1" s="156"/>
      <c r="E1" s="156"/>
      <c r="F1" s="156"/>
    </row>
    <row r="2" spans="1:10" s="128" customFormat="1" ht="23.25" customHeight="1">
      <c r="A2" s="155" t="s">
        <v>615</v>
      </c>
      <c r="B2" s="155"/>
      <c r="C2" s="155"/>
      <c r="D2" s="155"/>
      <c r="E2" s="155"/>
      <c r="F2" s="155"/>
    </row>
    <row r="3" spans="1:10" s="128" customFormat="1" ht="21" customHeight="1">
      <c r="A3" s="155" t="s">
        <v>616</v>
      </c>
      <c r="B3" s="155"/>
      <c r="C3" s="155"/>
      <c r="D3" s="155"/>
      <c r="E3" s="155"/>
      <c r="F3" s="155"/>
    </row>
    <row r="4" spans="1:10" s="128" customFormat="1" ht="47.25" customHeight="1">
      <c r="A4" s="155" t="s">
        <v>644</v>
      </c>
      <c r="B4" s="155"/>
      <c r="C4" s="155"/>
      <c r="D4" s="155"/>
      <c r="E4" s="155"/>
      <c r="F4" s="155"/>
      <c r="G4" s="155"/>
      <c r="H4" s="155"/>
      <c r="I4" s="155"/>
      <c r="J4" s="155"/>
    </row>
    <row r="5" spans="1:10" s="128" customFormat="1" ht="19.899999999999999" customHeight="1">
      <c r="A5" s="158" t="s">
        <v>648</v>
      </c>
      <c r="B5" s="155"/>
      <c r="C5" s="155"/>
      <c r="D5" s="155"/>
      <c r="E5" s="155"/>
      <c r="F5" s="155"/>
    </row>
    <row r="6" spans="1:10" s="128" customFormat="1" ht="18" customHeight="1">
      <c r="A6" s="155" t="s">
        <v>645</v>
      </c>
      <c r="B6" s="155"/>
      <c r="C6" s="155"/>
      <c r="D6" s="155"/>
      <c r="E6" s="155"/>
      <c r="F6" s="155"/>
    </row>
    <row r="7" spans="1:10" s="128" customFormat="1" ht="24" customHeight="1" thickBot="1">
      <c r="A7" s="155" t="s">
        <v>646</v>
      </c>
      <c r="B7" s="155"/>
      <c r="C7" s="155"/>
      <c r="D7" s="155"/>
      <c r="E7" s="155"/>
      <c r="F7" s="95"/>
    </row>
    <row r="8" spans="1:10" ht="24" customHeight="1" thickBot="1">
      <c r="A8" s="191" t="s">
        <v>619</v>
      </c>
      <c r="B8" s="192"/>
      <c r="C8" s="192"/>
      <c r="D8" s="192"/>
      <c r="E8" s="192"/>
      <c r="F8" s="192"/>
      <c r="G8" s="192"/>
      <c r="H8" s="192"/>
      <c r="I8" s="192"/>
      <c r="J8" s="193"/>
    </row>
    <row r="9" spans="1:10" ht="15.75" customHeight="1">
      <c r="A9" s="202" t="s">
        <v>93</v>
      </c>
      <c r="B9" s="202" t="s">
        <v>202</v>
      </c>
      <c r="C9" s="202" t="s">
        <v>201</v>
      </c>
      <c r="D9" s="183" t="s">
        <v>407</v>
      </c>
      <c r="E9" s="184"/>
      <c r="F9" s="183" t="s">
        <v>408</v>
      </c>
      <c r="G9" s="184"/>
      <c r="H9" s="183" t="s">
        <v>409</v>
      </c>
      <c r="I9" s="184"/>
      <c r="J9" s="202" t="s">
        <v>200</v>
      </c>
    </row>
    <row r="10" spans="1:10" ht="15.75" thickBot="1">
      <c r="A10" s="203"/>
      <c r="B10" s="203"/>
      <c r="C10" s="203"/>
      <c r="D10" s="185"/>
      <c r="E10" s="186"/>
      <c r="F10" s="185"/>
      <c r="G10" s="186"/>
      <c r="H10" s="185"/>
      <c r="I10" s="186"/>
      <c r="J10" s="203"/>
    </row>
    <row r="11" spans="1:10">
      <c r="A11" s="159">
        <v>1</v>
      </c>
      <c r="B11" s="194" t="str">
        <f>ORÇAMENTO!B11</f>
        <v>SERVIÇOS PRELIMINARES</v>
      </c>
      <c r="C11" s="165">
        <f>J11/$J$50</f>
        <v>3.9221967084089142E-2</v>
      </c>
      <c r="D11" s="197">
        <v>1</v>
      </c>
      <c r="E11" s="198"/>
      <c r="F11" s="187"/>
      <c r="G11" s="187"/>
      <c r="H11" s="187"/>
      <c r="I11" s="199"/>
      <c r="J11" s="172">
        <f>ORÇAMENTO!F11</f>
        <v>3552.15</v>
      </c>
    </row>
    <row r="12" spans="1:10">
      <c r="A12" s="160"/>
      <c r="B12" s="195"/>
      <c r="C12" s="166"/>
      <c r="D12" s="201"/>
      <c r="E12" s="175"/>
      <c r="F12" s="188"/>
      <c r="G12" s="188"/>
      <c r="H12" s="188"/>
      <c r="I12" s="200"/>
      <c r="J12" s="173"/>
    </row>
    <row r="13" spans="1:10" ht="15.75" thickBot="1">
      <c r="A13" s="161"/>
      <c r="B13" s="196"/>
      <c r="C13" s="167"/>
      <c r="D13" s="168">
        <f>D11*$J11</f>
        <v>3552.15</v>
      </c>
      <c r="E13" s="169"/>
      <c r="F13" s="189"/>
      <c r="G13" s="189"/>
      <c r="H13" s="189"/>
      <c r="I13" s="190"/>
      <c r="J13" s="174"/>
    </row>
    <row r="14" spans="1:10">
      <c r="A14" s="159">
        <v>2</v>
      </c>
      <c r="B14" s="194" t="str">
        <f>ORÇAMENTO!B14</f>
        <v>DEMOLIÇÕES E RETIRADAS</v>
      </c>
      <c r="C14" s="165">
        <f>J14/$J$50</f>
        <v>3.0293494242608538E-2</v>
      </c>
      <c r="D14" s="204">
        <v>1</v>
      </c>
      <c r="E14" s="205"/>
      <c r="F14" s="170"/>
      <c r="G14" s="170"/>
      <c r="H14" s="170"/>
      <c r="I14" s="171"/>
      <c r="J14" s="172">
        <f>ORÇAMENTO!F14</f>
        <v>2743.54</v>
      </c>
    </row>
    <row r="15" spans="1:10">
      <c r="A15" s="160"/>
      <c r="B15" s="195"/>
      <c r="C15" s="166"/>
      <c r="D15" s="201"/>
      <c r="E15" s="175"/>
      <c r="F15" s="188"/>
      <c r="G15" s="188"/>
      <c r="H15" s="188"/>
      <c r="I15" s="200"/>
      <c r="J15" s="173"/>
    </row>
    <row r="16" spans="1:10" ht="15.75" thickBot="1">
      <c r="A16" s="161"/>
      <c r="B16" s="196"/>
      <c r="C16" s="167"/>
      <c r="D16" s="168">
        <f>D14*$J14</f>
        <v>2743.54</v>
      </c>
      <c r="E16" s="169"/>
      <c r="F16" s="169"/>
      <c r="G16" s="169"/>
      <c r="H16" s="169"/>
      <c r="I16" s="179"/>
      <c r="J16" s="174"/>
    </row>
    <row r="17" spans="1:10">
      <c r="A17" s="159">
        <v>3</v>
      </c>
      <c r="B17" s="194" t="str">
        <f>ORÇAMENTO!B19</f>
        <v>MOVIMENTO DE TERRA E FUNDAÇÃO</v>
      </c>
      <c r="C17" s="165">
        <f>J17/$J$50</f>
        <v>9.2046271133365398E-3</v>
      </c>
      <c r="D17" s="204">
        <v>1</v>
      </c>
      <c r="E17" s="205"/>
      <c r="F17" s="170"/>
      <c r="G17" s="170"/>
      <c r="H17" s="170"/>
      <c r="I17" s="171"/>
      <c r="J17" s="172">
        <f>ORÇAMENTO!F19</f>
        <v>833.62</v>
      </c>
    </row>
    <row r="18" spans="1:10">
      <c r="A18" s="160"/>
      <c r="B18" s="195"/>
      <c r="C18" s="166"/>
      <c r="D18" s="201"/>
      <c r="E18" s="176"/>
      <c r="F18" s="188"/>
      <c r="G18" s="188"/>
      <c r="H18" s="188"/>
      <c r="I18" s="200"/>
      <c r="J18" s="173"/>
    </row>
    <row r="19" spans="1:10" ht="15.75" thickBot="1">
      <c r="A19" s="161"/>
      <c r="B19" s="196"/>
      <c r="C19" s="167"/>
      <c r="D19" s="168">
        <f>D17*$J17</f>
        <v>833.62</v>
      </c>
      <c r="E19" s="169"/>
      <c r="F19" s="189"/>
      <c r="G19" s="189"/>
      <c r="H19" s="169"/>
      <c r="I19" s="179"/>
      <c r="J19" s="174"/>
    </row>
    <row r="20" spans="1:10">
      <c r="A20" s="159">
        <v>4</v>
      </c>
      <c r="B20" s="180" t="str">
        <f>ORÇAMENTO!B22</f>
        <v>COBERTURA</v>
      </c>
      <c r="C20" s="165">
        <f>J20/$J$50</f>
        <v>0.24132118122036117</v>
      </c>
      <c r="D20" s="204">
        <v>1</v>
      </c>
      <c r="E20" s="205"/>
      <c r="F20" s="170"/>
      <c r="G20" s="170"/>
      <c r="H20" s="170"/>
      <c r="I20" s="171"/>
      <c r="J20" s="172">
        <f>ORÇAMENTO!F22</f>
        <v>21855.33</v>
      </c>
    </row>
    <row r="21" spans="1:10">
      <c r="A21" s="160"/>
      <c r="B21" s="181"/>
      <c r="C21" s="166"/>
      <c r="D21" s="201"/>
      <c r="E21" s="176"/>
      <c r="F21" s="188"/>
      <c r="G21" s="188"/>
      <c r="H21" s="188"/>
      <c r="I21" s="200"/>
      <c r="J21" s="173"/>
    </row>
    <row r="22" spans="1:10" ht="15.75" thickBot="1">
      <c r="A22" s="161"/>
      <c r="B22" s="182"/>
      <c r="C22" s="167"/>
      <c r="D22" s="168">
        <f>D20*$J20</f>
        <v>21855.33</v>
      </c>
      <c r="E22" s="169"/>
      <c r="F22" s="169"/>
      <c r="G22" s="169"/>
      <c r="H22" s="169"/>
      <c r="I22" s="179"/>
      <c r="J22" s="174"/>
    </row>
    <row r="23" spans="1:10">
      <c r="A23" s="159">
        <v>5</v>
      </c>
      <c r="B23" s="194" t="str">
        <f>ORÇAMENTO!B27</f>
        <v>ESQUADRIAS</v>
      </c>
      <c r="C23" s="165">
        <f>J23/$J$50</f>
        <v>0.16281254237273163</v>
      </c>
      <c r="D23" s="225"/>
      <c r="E23" s="226"/>
      <c r="F23" s="170">
        <v>1</v>
      </c>
      <c r="G23" s="170"/>
      <c r="H23" s="170"/>
      <c r="I23" s="171"/>
      <c r="J23" s="172">
        <f>ORÇAMENTO!F27</f>
        <v>14745.17</v>
      </c>
    </row>
    <row r="24" spans="1:10">
      <c r="A24" s="160"/>
      <c r="B24" s="195"/>
      <c r="C24" s="166"/>
      <c r="D24" s="227"/>
      <c r="E24" s="200"/>
      <c r="F24" s="175"/>
      <c r="G24" s="175"/>
      <c r="H24" s="188"/>
      <c r="I24" s="200"/>
      <c r="J24" s="173"/>
    </row>
    <row r="25" spans="1:10" ht="15.75" thickBot="1">
      <c r="A25" s="161"/>
      <c r="B25" s="196"/>
      <c r="C25" s="167"/>
      <c r="D25" s="224"/>
      <c r="E25" s="189"/>
      <c r="F25" s="169">
        <f>F23*$J23</f>
        <v>14745.17</v>
      </c>
      <c r="G25" s="169"/>
      <c r="H25" s="169"/>
      <c r="I25" s="179"/>
      <c r="J25" s="174"/>
    </row>
    <row r="26" spans="1:10">
      <c r="A26" s="159">
        <v>6</v>
      </c>
      <c r="B26" s="194" t="str">
        <f>ORÇAMENTO!B31</f>
        <v>FERRAGEM - PORTAS</v>
      </c>
      <c r="C26" s="165">
        <f>J26/$J$50</f>
        <v>6.3535357684376308E-3</v>
      </c>
      <c r="D26" s="225"/>
      <c r="E26" s="226"/>
      <c r="F26" s="170">
        <v>1</v>
      </c>
      <c r="G26" s="170"/>
      <c r="H26" s="170"/>
      <c r="I26" s="171"/>
      <c r="J26" s="172">
        <f>ORÇAMENTO!F31</f>
        <v>575.41</v>
      </c>
    </row>
    <row r="27" spans="1:10">
      <c r="A27" s="160"/>
      <c r="B27" s="195"/>
      <c r="C27" s="166"/>
      <c r="D27" s="227"/>
      <c r="E27" s="200"/>
      <c r="F27" s="175"/>
      <c r="G27" s="175"/>
      <c r="H27" s="188"/>
      <c r="I27" s="200"/>
      <c r="J27" s="173"/>
    </row>
    <row r="28" spans="1:10" ht="15.75" thickBot="1">
      <c r="A28" s="161"/>
      <c r="B28" s="196"/>
      <c r="C28" s="167"/>
      <c r="D28" s="224"/>
      <c r="E28" s="189"/>
      <c r="F28" s="169">
        <f>F26*$J26</f>
        <v>575.41</v>
      </c>
      <c r="G28" s="169"/>
      <c r="H28" s="169"/>
      <c r="I28" s="179"/>
      <c r="J28" s="174"/>
    </row>
    <row r="29" spans="1:10">
      <c r="A29" s="159">
        <v>7</v>
      </c>
      <c r="B29" s="194" t="str">
        <f>ORÇAMENTO!B34</f>
        <v>PAREDE</v>
      </c>
      <c r="C29" s="165">
        <f>J29/$J$50</f>
        <v>9.2410980273685328E-2</v>
      </c>
      <c r="D29" s="168"/>
      <c r="E29" s="169"/>
      <c r="F29" s="170">
        <v>0.5</v>
      </c>
      <c r="G29" s="170"/>
      <c r="H29" s="170">
        <v>0.5</v>
      </c>
      <c r="I29" s="171"/>
      <c r="J29" s="172">
        <f>ORÇAMENTO!F34</f>
        <v>8369.23</v>
      </c>
    </row>
    <row r="30" spans="1:10">
      <c r="A30" s="160"/>
      <c r="B30" s="195"/>
      <c r="C30" s="166"/>
      <c r="D30" s="168"/>
      <c r="E30" s="169"/>
      <c r="F30" s="175"/>
      <c r="G30" s="175"/>
      <c r="H30" s="175"/>
      <c r="I30" s="176"/>
      <c r="J30" s="173"/>
    </row>
    <row r="31" spans="1:10" ht="15.75" thickBot="1">
      <c r="A31" s="161"/>
      <c r="B31" s="196"/>
      <c r="C31" s="167"/>
      <c r="D31" s="168"/>
      <c r="E31" s="169"/>
      <c r="F31" s="169">
        <f>F29*$J29</f>
        <v>4184.6149999999998</v>
      </c>
      <c r="G31" s="169"/>
      <c r="H31" s="169">
        <f>H29*$J29</f>
        <v>4184.6149999999998</v>
      </c>
      <c r="I31" s="179"/>
      <c r="J31" s="174"/>
    </row>
    <row r="32" spans="1:10">
      <c r="A32" s="159">
        <v>8</v>
      </c>
      <c r="B32" s="194" t="s">
        <v>38</v>
      </c>
      <c r="C32" s="165">
        <f>J32/$J$50</f>
        <v>0.19586537098306503</v>
      </c>
      <c r="D32" s="168"/>
      <c r="E32" s="169"/>
      <c r="F32" s="170">
        <v>0.5</v>
      </c>
      <c r="G32" s="170"/>
      <c r="H32" s="170">
        <v>0.5</v>
      </c>
      <c r="I32" s="171"/>
      <c r="J32" s="172">
        <f>ORÇAMENTO!F39</f>
        <v>17738.61</v>
      </c>
    </row>
    <row r="33" spans="1:10">
      <c r="A33" s="160"/>
      <c r="B33" s="195"/>
      <c r="C33" s="166"/>
      <c r="D33" s="168"/>
      <c r="E33" s="169"/>
      <c r="F33" s="175"/>
      <c r="G33" s="175"/>
      <c r="H33" s="175"/>
      <c r="I33" s="176"/>
      <c r="J33" s="173"/>
    </row>
    <row r="34" spans="1:10" ht="15.75" thickBot="1">
      <c r="A34" s="161"/>
      <c r="B34" s="196"/>
      <c r="C34" s="167"/>
      <c r="D34" s="168"/>
      <c r="E34" s="169"/>
      <c r="F34" s="169">
        <f>F32*$J32</f>
        <v>8869.3050000000003</v>
      </c>
      <c r="G34" s="169"/>
      <c r="H34" s="169">
        <f>H32*$J32</f>
        <v>8869.3050000000003</v>
      </c>
      <c r="I34" s="179"/>
      <c r="J34" s="174"/>
    </row>
    <row r="35" spans="1:10">
      <c r="A35" s="159">
        <v>9</v>
      </c>
      <c r="B35" s="194" t="str">
        <f>ORÇAMENTO!B44</f>
        <v>FORRO</v>
      </c>
      <c r="C35" s="165">
        <f>J35/$J$50</f>
        <v>1.7762207432160563E-2</v>
      </c>
      <c r="D35" s="168"/>
      <c r="E35" s="169"/>
      <c r="F35" s="170">
        <v>0.3</v>
      </c>
      <c r="G35" s="170"/>
      <c r="H35" s="170">
        <v>0.7</v>
      </c>
      <c r="I35" s="171"/>
      <c r="J35" s="172">
        <f>ORÇAMENTO!F44</f>
        <v>1608.6399999999999</v>
      </c>
    </row>
    <row r="36" spans="1:10">
      <c r="A36" s="160"/>
      <c r="B36" s="195"/>
      <c r="C36" s="166"/>
      <c r="D36" s="168"/>
      <c r="E36" s="169"/>
      <c r="F36" s="175"/>
      <c r="G36" s="175"/>
      <c r="H36" s="175"/>
      <c r="I36" s="176"/>
      <c r="J36" s="173"/>
    </row>
    <row r="37" spans="1:10" ht="15.75" thickBot="1">
      <c r="A37" s="161"/>
      <c r="B37" s="196"/>
      <c r="C37" s="167"/>
      <c r="D37" s="168"/>
      <c r="E37" s="169"/>
      <c r="F37" s="169">
        <f>F35*$J35</f>
        <v>482.59199999999993</v>
      </c>
      <c r="G37" s="169"/>
      <c r="H37" s="169">
        <f>H35*$J35</f>
        <v>1126.0479999999998</v>
      </c>
      <c r="I37" s="179"/>
      <c r="J37" s="174"/>
    </row>
    <row r="38" spans="1:10">
      <c r="A38" s="159">
        <v>10</v>
      </c>
      <c r="B38" s="194" t="str">
        <f>ORÇAMENTO!B47</f>
        <v>PINTURA</v>
      </c>
      <c r="C38" s="165">
        <f>J38/$J$50</f>
        <v>7.2828097996009949E-2</v>
      </c>
      <c r="D38" s="168"/>
      <c r="E38" s="169"/>
      <c r="F38" s="170">
        <v>0.5</v>
      </c>
      <c r="G38" s="170"/>
      <c r="H38" s="170">
        <v>0.5</v>
      </c>
      <c r="I38" s="171"/>
      <c r="J38" s="172">
        <f>ORÇAMENTO!F47</f>
        <v>6595.7000000000007</v>
      </c>
    </row>
    <row r="39" spans="1:10">
      <c r="A39" s="160"/>
      <c r="B39" s="195"/>
      <c r="C39" s="166"/>
      <c r="D39" s="168"/>
      <c r="E39" s="169"/>
      <c r="F39" s="175"/>
      <c r="G39" s="175"/>
      <c r="H39" s="175"/>
      <c r="I39" s="176"/>
      <c r="J39" s="173"/>
    </row>
    <row r="40" spans="1:10" ht="15.75" thickBot="1">
      <c r="A40" s="161"/>
      <c r="B40" s="196"/>
      <c r="C40" s="167"/>
      <c r="D40" s="168"/>
      <c r="E40" s="169"/>
      <c r="F40" s="169">
        <f>F38*$J38</f>
        <v>3297.8500000000004</v>
      </c>
      <c r="G40" s="169"/>
      <c r="H40" s="169">
        <f>H38*$J38</f>
        <v>3297.8500000000004</v>
      </c>
      <c r="I40" s="179"/>
      <c r="J40" s="174"/>
    </row>
    <row r="41" spans="1:10">
      <c r="A41" s="159">
        <v>11</v>
      </c>
      <c r="B41" s="180" t="str">
        <f>ORÇAMENTO!B50</f>
        <v>INSTALAÇÕES ELÉTRICAS</v>
      </c>
      <c r="C41" s="165">
        <f>J41/$J$50</f>
        <v>3.4379495374167506E-2</v>
      </c>
      <c r="D41" s="168"/>
      <c r="E41" s="169"/>
      <c r="F41" s="170">
        <v>0.5</v>
      </c>
      <c r="G41" s="170"/>
      <c r="H41" s="170">
        <v>0.5</v>
      </c>
      <c r="I41" s="171"/>
      <c r="J41" s="172">
        <f>ORÇAMENTO!F50</f>
        <v>3113.59</v>
      </c>
    </row>
    <row r="42" spans="1:10">
      <c r="A42" s="160"/>
      <c r="B42" s="181"/>
      <c r="C42" s="166"/>
      <c r="D42" s="168"/>
      <c r="E42" s="169"/>
      <c r="F42" s="175"/>
      <c r="G42" s="175"/>
      <c r="H42" s="175"/>
      <c r="I42" s="176"/>
      <c r="J42" s="173"/>
    </row>
    <row r="43" spans="1:10" ht="15.75" thickBot="1">
      <c r="A43" s="161"/>
      <c r="B43" s="182"/>
      <c r="C43" s="167"/>
      <c r="D43" s="177"/>
      <c r="E43" s="178"/>
      <c r="F43" s="169">
        <f>F41*$J41</f>
        <v>1556.7950000000001</v>
      </c>
      <c r="G43" s="169"/>
      <c r="H43" s="169">
        <f>H41*$J41</f>
        <v>1556.7950000000001</v>
      </c>
      <c r="I43" s="179"/>
      <c r="J43" s="174"/>
    </row>
    <row r="44" spans="1:10">
      <c r="A44" s="159">
        <v>12</v>
      </c>
      <c r="B44" s="162" t="str">
        <f>ORÇAMENTO!B68</f>
        <v>INSTALAÇÕES HIDROSSANITÁRIAS E APARELHOS</v>
      </c>
      <c r="C44" s="165">
        <f>J44/$J$50</f>
        <v>8.794183027233822E-2</v>
      </c>
      <c r="D44" s="168"/>
      <c r="E44" s="169"/>
      <c r="F44" s="170">
        <v>0.5</v>
      </c>
      <c r="G44" s="170"/>
      <c r="H44" s="170">
        <v>0.5</v>
      </c>
      <c r="I44" s="171"/>
      <c r="J44" s="172">
        <f>ORÇAMENTO!F68</f>
        <v>7964.4799999999987</v>
      </c>
    </row>
    <row r="45" spans="1:10">
      <c r="A45" s="160"/>
      <c r="B45" s="163"/>
      <c r="C45" s="166"/>
      <c r="D45" s="168"/>
      <c r="E45" s="169"/>
      <c r="F45" s="175"/>
      <c r="G45" s="175"/>
      <c r="H45" s="175"/>
      <c r="I45" s="176"/>
      <c r="J45" s="173"/>
    </row>
    <row r="46" spans="1:10" ht="15.75" thickBot="1">
      <c r="A46" s="161"/>
      <c r="B46" s="164"/>
      <c r="C46" s="167"/>
      <c r="D46" s="177"/>
      <c r="E46" s="178"/>
      <c r="F46" s="169">
        <f>F44*$J44</f>
        <v>3982.2399999999993</v>
      </c>
      <c r="G46" s="169"/>
      <c r="H46" s="169">
        <f>H44*$J44</f>
        <v>3982.2399999999993</v>
      </c>
      <c r="I46" s="179"/>
      <c r="J46" s="174"/>
    </row>
    <row r="47" spans="1:10">
      <c r="A47" s="159">
        <v>13</v>
      </c>
      <c r="B47" s="162" t="str">
        <f>ORÇAMENTO!B84</f>
        <v>LIMPEZA FINAL</v>
      </c>
      <c r="C47" s="165">
        <f>J47/$J$50</f>
        <v>9.6046698670086954E-3</v>
      </c>
      <c r="D47" s="168"/>
      <c r="E47" s="169"/>
      <c r="F47" s="170">
        <v>0.5</v>
      </c>
      <c r="G47" s="170"/>
      <c r="H47" s="170">
        <v>0.5</v>
      </c>
      <c r="I47" s="171"/>
      <c r="J47" s="172">
        <f>ORÇAMENTO!F84</f>
        <v>869.85</v>
      </c>
    </row>
    <row r="48" spans="1:10">
      <c r="A48" s="160"/>
      <c r="B48" s="163"/>
      <c r="C48" s="166"/>
      <c r="D48" s="168"/>
      <c r="E48" s="169"/>
      <c r="F48" s="175"/>
      <c r="G48" s="175"/>
      <c r="H48" s="175"/>
      <c r="I48" s="176"/>
      <c r="J48" s="173"/>
    </row>
    <row r="49" spans="1:10" ht="15.75" thickBot="1">
      <c r="A49" s="161"/>
      <c r="B49" s="164"/>
      <c r="C49" s="167"/>
      <c r="D49" s="212"/>
      <c r="E49" s="213"/>
      <c r="F49" s="169">
        <f>F47*$J47</f>
        <v>434.92500000000001</v>
      </c>
      <c r="G49" s="169"/>
      <c r="H49" s="169">
        <f>H47*$J47</f>
        <v>434.92500000000001</v>
      </c>
      <c r="I49" s="179"/>
      <c r="J49" s="174"/>
    </row>
    <row r="50" spans="1:10" ht="15.75" thickBot="1">
      <c r="A50" s="206" t="s">
        <v>410</v>
      </c>
      <c r="B50" s="207"/>
      <c r="C50" s="207"/>
      <c r="D50" s="218">
        <f>D49+D40+D22+D13+D16+D19+D25+D28+D31+D34+D37+D43</f>
        <v>28984.640000000003</v>
      </c>
      <c r="E50" s="219"/>
      <c r="F50" s="219">
        <f>F49+F40+F22+F13+F16+F19+F25+F28+F31+F34+F37+F43+F46</f>
        <v>38128.902000000002</v>
      </c>
      <c r="G50" s="219"/>
      <c r="H50" s="219">
        <f>H49+H40+H22+H13+H16+H19+H25+H28+H31+H34+H37+H43+H46</f>
        <v>23451.777999999998</v>
      </c>
      <c r="I50" s="220"/>
      <c r="J50" s="221">
        <f>SUM(J11:J49)</f>
        <v>90565.32</v>
      </c>
    </row>
    <row r="51" spans="1:10" ht="15.75" thickBot="1">
      <c r="A51" s="206" t="s">
        <v>195</v>
      </c>
      <c r="B51" s="207"/>
      <c r="C51" s="207"/>
      <c r="D51" s="214">
        <f>D50/J50</f>
        <v>0.32004126966039542</v>
      </c>
      <c r="E51" s="215"/>
      <c r="F51" s="215">
        <f>F50/J50</f>
        <v>0.4210099627539548</v>
      </c>
      <c r="G51" s="215"/>
      <c r="H51" s="215">
        <f>H50/J50</f>
        <v>0.25894876758564972</v>
      </c>
      <c r="I51" s="216"/>
      <c r="J51" s="222"/>
    </row>
    <row r="52" spans="1:10" ht="15.75" thickBot="1">
      <c r="A52" s="206" t="s">
        <v>411</v>
      </c>
      <c r="B52" s="207"/>
      <c r="C52" s="207"/>
      <c r="D52" s="168">
        <f>D50</f>
        <v>28984.640000000003</v>
      </c>
      <c r="E52" s="169"/>
      <c r="F52" s="210">
        <f>D52+F50</f>
        <v>67113.542000000001</v>
      </c>
      <c r="G52" s="210"/>
      <c r="H52" s="210">
        <f>F52+H50</f>
        <v>90565.32</v>
      </c>
      <c r="I52" s="211"/>
      <c r="J52" s="222"/>
    </row>
    <row r="53" spans="1:10" ht="15.75" thickBot="1">
      <c r="A53" s="206" t="s">
        <v>194</v>
      </c>
      <c r="B53" s="207"/>
      <c r="C53" s="207"/>
      <c r="D53" s="208">
        <f>D51</f>
        <v>0.32004126966039542</v>
      </c>
      <c r="E53" s="209"/>
      <c r="F53" s="209">
        <f>D53+F51</f>
        <v>0.74105123241435022</v>
      </c>
      <c r="G53" s="209"/>
      <c r="H53" s="209">
        <f>F53+H51</f>
        <v>1</v>
      </c>
      <c r="I53" s="217"/>
      <c r="J53" s="223"/>
    </row>
    <row r="55" spans="1:10" ht="15" customHeight="1">
      <c r="C55" s="23"/>
      <c r="E55" s="148" t="s">
        <v>647</v>
      </c>
      <c r="F55" s="148"/>
      <c r="G55" s="148"/>
      <c r="H55" s="148"/>
      <c r="I55" s="148"/>
      <c r="J55" s="148"/>
    </row>
  </sheetData>
  <mergeCells count="202">
    <mergeCell ref="A7:E7"/>
    <mergeCell ref="D34:E34"/>
    <mergeCell ref="D35:E35"/>
    <mergeCell ref="D36:E36"/>
    <mergeCell ref="D37:E37"/>
    <mergeCell ref="F31:G31"/>
    <mergeCell ref="H28:I28"/>
    <mergeCell ref="H29:I29"/>
    <mergeCell ref="H30:I30"/>
    <mergeCell ref="F23:G23"/>
    <mergeCell ref="F24:G24"/>
    <mergeCell ref="F25:G25"/>
    <mergeCell ref="F26:G26"/>
    <mergeCell ref="F27:G27"/>
    <mergeCell ref="F28:G28"/>
    <mergeCell ref="F29:G29"/>
    <mergeCell ref="D27:E27"/>
    <mergeCell ref="D28:E28"/>
    <mergeCell ref="D29:E29"/>
    <mergeCell ref="D30:E30"/>
    <mergeCell ref="D23:E23"/>
    <mergeCell ref="H23:I23"/>
    <mergeCell ref="H24:I24"/>
    <mergeCell ref="H25:I25"/>
    <mergeCell ref="J35:J37"/>
    <mergeCell ref="F14:G14"/>
    <mergeCell ref="F15:G15"/>
    <mergeCell ref="F16:G16"/>
    <mergeCell ref="F17:G17"/>
    <mergeCell ref="F18:G18"/>
    <mergeCell ref="F19:G19"/>
    <mergeCell ref="F32:G32"/>
    <mergeCell ref="F33:G33"/>
    <mergeCell ref="F34:G34"/>
    <mergeCell ref="F35:G35"/>
    <mergeCell ref="F36:G36"/>
    <mergeCell ref="F37:G37"/>
    <mergeCell ref="F30:G30"/>
    <mergeCell ref="H35:I35"/>
    <mergeCell ref="H36:I36"/>
    <mergeCell ref="H37:I37"/>
    <mergeCell ref="H27:I27"/>
    <mergeCell ref="J14:J16"/>
    <mergeCell ref="J17:J19"/>
    <mergeCell ref="H14:I14"/>
    <mergeCell ref="H15:I15"/>
    <mergeCell ref="H16:I16"/>
    <mergeCell ref="D32:E32"/>
    <mergeCell ref="D33:E33"/>
    <mergeCell ref="H18:I18"/>
    <mergeCell ref="H19:I19"/>
    <mergeCell ref="D31:E31"/>
    <mergeCell ref="D24:E24"/>
    <mergeCell ref="H17:I17"/>
    <mergeCell ref="J23:J25"/>
    <mergeCell ref="J26:J28"/>
    <mergeCell ref="F20:G20"/>
    <mergeCell ref="H32:I32"/>
    <mergeCell ref="H33:I33"/>
    <mergeCell ref="J29:J31"/>
    <mergeCell ref="J32:J34"/>
    <mergeCell ref="H31:I31"/>
    <mergeCell ref="J20:J22"/>
    <mergeCell ref="H21:I21"/>
    <mergeCell ref="H22:I22"/>
    <mergeCell ref="H20:I20"/>
    <mergeCell ref="H26:I26"/>
    <mergeCell ref="D15:E15"/>
    <mergeCell ref="D16:E16"/>
    <mergeCell ref="D17:E17"/>
    <mergeCell ref="D18:E18"/>
    <mergeCell ref="D19:E19"/>
    <mergeCell ref="A14:A16"/>
    <mergeCell ref="B14:B16"/>
    <mergeCell ref="C14:C16"/>
    <mergeCell ref="A29:A31"/>
    <mergeCell ref="A17:A19"/>
    <mergeCell ref="B17:B19"/>
    <mergeCell ref="A20:A22"/>
    <mergeCell ref="B20:B22"/>
    <mergeCell ref="H53:I53"/>
    <mergeCell ref="E55:J55"/>
    <mergeCell ref="A50:C50"/>
    <mergeCell ref="D50:E50"/>
    <mergeCell ref="F50:G50"/>
    <mergeCell ref="H50:I50"/>
    <mergeCell ref="J50:J53"/>
    <mergeCell ref="B35:B37"/>
    <mergeCell ref="C23:C25"/>
    <mergeCell ref="C26:C28"/>
    <mergeCell ref="C29:C31"/>
    <mergeCell ref="C32:C34"/>
    <mergeCell ref="C35:C37"/>
    <mergeCell ref="H34:I34"/>
    <mergeCell ref="D25:E25"/>
    <mergeCell ref="D26:E26"/>
    <mergeCell ref="A35:A37"/>
    <mergeCell ref="B23:B25"/>
    <mergeCell ref="B26:B28"/>
    <mergeCell ref="B29:B31"/>
    <mergeCell ref="B32:B34"/>
    <mergeCell ref="A32:A34"/>
    <mergeCell ref="A23:A25"/>
    <mergeCell ref="A26:A28"/>
    <mergeCell ref="A53:C53"/>
    <mergeCell ref="D53:E53"/>
    <mergeCell ref="A52:C52"/>
    <mergeCell ref="D52:E52"/>
    <mergeCell ref="F52:G52"/>
    <mergeCell ref="H52:I52"/>
    <mergeCell ref="J47:J49"/>
    <mergeCell ref="D48:E48"/>
    <mergeCell ref="F48:G48"/>
    <mergeCell ref="H48:I48"/>
    <mergeCell ref="D49:E49"/>
    <mergeCell ref="F49:G49"/>
    <mergeCell ref="H49:I49"/>
    <mergeCell ref="A47:A49"/>
    <mergeCell ref="A51:C51"/>
    <mergeCell ref="D51:E51"/>
    <mergeCell ref="F51:G51"/>
    <mergeCell ref="H51:I51"/>
    <mergeCell ref="B47:B49"/>
    <mergeCell ref="C47:C49"/>
    <mergeCell ref="D47:E47"/>
    <mergeCell ref="F47:G47"/>
    <mergeCell ref="H47:I47"/>
    <mergeCell ref="F53:G53"/>
    <mergeCell ref="A9:A10"/>
    <mergeCell ref="B9:B10"/>
    <mergeCell ref="C9:C10"/>
    <mergeCell ref="J38:J40"/>
    <mergeCell ref="D39:E39"/>
    <mergeCell ref="F39:G39"/>
    <mergeCell ref="D40:E40"/>
    <mergeCell ref="F40:G40"/>
    <mergeCell ref="D38:E38"/>
    <mergeCell ref="F38:G38"/>
    <mergeCell ref="H38:I38"/>
    <mergeCell ref="H39:I39"/>
    <mergeCell ref="H40:I40"/>
    <mergeCell ref="A38:A40"/>
    <mergeCell ref="B38:B40"/>
    <mergeCell ref="C38:C40"/>
    <mergeCell ref="C20:C22"/>
    <mergeCell ref="C17:C19"/>
    <mergeCell ref="D20:E20"/>
    <mergeCell ref="D21:E21"/>
    <mergeCell ref="D22:E22"/>
    <mergeCell ref="F21:G21"/>
    <mergeCell ref="F22:G22"/>
    <mergeCell ref="D14:E14"/>
    <mergeCell ref="D9:E10"/>
    <mergeCell ref="F9:G10"/>
    <mergeCell ref="H9:I10"/>
    <mergeCell ref="F11:G11"/>
    <mergeCell ref="F12:G12"/>
    <mergeCell ref="H13:I13"/>
    <mergeCell ref="A1:F1"/>
    <mergeCell ref="A2:F2"/>
    <mergeCell ref="A3:F3"/>
    <mergeCell ref="A5:F5"/>
    <mergeCell ref="A6:F6"/>
    <mergeCell ref="A8:J8"/>
    <mergeCell ref="A11:A13"/>
    <mergeCell ref="B11:B13"/>
    <mergeCell ref="C11:C13"/>
    <mergeCell ref="D11:E11"/>
    <mergeCell ref="H11:I11"/>
    <mergeCell ref="J11:J13"/>
    <mergeCell ref="H12:I12"/>
    <mergeCell ref="F13:G13"/>
    <mergeCell ref="D12:E12"/>
    <mergeCell ref="D13:E13"/>
    <mergeCell ref="A4:J4"/>
    <mergeCell ref="J9:J10"/>
    <mergeCell ref="A41:A43"/>
    <mergeCell ref="B41:B43"/>
    <mergeCell ref="C41:C43"/>
    <mergeCell ref="D41:E41"/>
    <mergeCell ref="F41:G41"/>
    <mergeCell ref="H41:I41"/>
    <mergeCell ref="J41:J43"/>
    <mergeCell ref="D42:E42"/>
    <mergeCell ref="F42:G42"/>
    <mergeCell ref="H42:I42"/>
    <mergeCell ref="D43:E43"/>
    <mergeCell ref="F43:G43"/>
    <mergeCell ref="H43:I43"/>
    <mergeCell ref="A44:A46"/>
    <mergeCell ref="B44:B46"/>
    <mergeCell ref="C44:C46"/>
    <mergeCell ref="D44:E44"/>
    <mergeCell ref="F44:G44"/>
    <mergeCell ref="H44:I44"/>
    <mergeCell ref="J44:J46"/>
    <mergeCell ref="D45:E45"/>
    <mergeCell ref="F45:G45"/>
    <mergeCell ref="H45:I45"/>
    <mergeCell ref="D46:E46"/>
    <mergeCell ref="F46:G46"/>
    <mergeCell ref="H46:I46"/>
  </mergeCells>
  <pageMargins left="0.6875" right="0.39370078740157483" top="1.2283333333333333" bottom="0.9055118110236221" header="0" footer="0"/>
  <pageSetup paperSize="9" scale="66" orientation="portrait" r:id="rId1"/>
  <headerFooter>
    <oddHeader>&amp;C&amp;G</oddHeader>
    <oddFooter>&amp;C&amp;G</oddFooter>
  </headerFooter>
  <colBreaks count="1" manualBreakCount="1">
    <brk id="16021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view="pageBreakPreview" zoomScale="85" zoomScaleNormal="100" zoomScaleSheetLayoutView="85" workbookViewId="0">
      <selection activeCell="C14" sqref="C14"/>
    </sheetView>
  </sheetViews>
  <sheetFormatPr defaultColWidth="6.3984375" defaultRowHeight="14.25"/>
  <cols>
    <col min="1" max="1" width="4.8984375" style="24" customWidth="1"/>
    <col min="2" max="2" width="6.3984375" style="25"/>
    <col min="3" max="3" width="34" style="24" bestFit="1" customWidth="1"/>
    <col min="4" max="4" width="16.8984375" style="24" customWidth="1"/>
    <col min="5" max="5" width="18.5" style="24" customWidth="1"/>
    <col min="6" max="16384" width="6.3984375" style="24"/>
  </cols>
  <sheetData>
    <row r="1" spans="2:11" s="128" customFormat="1" ht="20.25" customHeight="1">
      <c r="B1" s="156" t="s">
        <v>614</v>
      </c>
      <c r="C1" s="156"/>
      <c r="D1" s="156"/>
      <c r="E1" s="156"/>
      <c r="F1" s="156"/>
      <c r="G1" s="156"/>
    </row>
    <row r="2" spans="2:11" s="128" customFormat="1" ht="23.25" customHeight="1">
      <c r="B2" s="155" t="s">
        <v>615</v>
      </c>
      <c r="C2" s="155"/>
      <c r="D2" s="155"/>
      <c r="E2" s="155"/>
      <c r="F2" s="155"/>
      <c r="G2" s="155"/>
    </row>
    <row r="3" spans="2:11" s="128" customFormat="1" ht="21" customHeight="1">
      <c r="B3" s="155" t="s">
        <v>616</v>
      </c>
      <c r="C3" s="155"/>
      <c r="D3" s="155"/>
      <c r="E3" s="155"/>
      <c r="F3" s="155"/>
      <c r="G3" s="155"/>
    </row>
    <row r="4" spans="2:11" s="128" customFormat="1" ht="52.5" customHeight="1">
      <c r="B4" s="155" t="s">
        <v>644</v>
      </c>
      <c r="C4" s="155"/>
      <c r="D4" s="155"/>
      <c r="E4" s="155"/>
      <c r="F4" s="129"/>
      <c r="G4" s="129"/>
      <c r="H4" s="129"/>
      <c r="I4" s="129"/>
      <c r="J4" s="129"/>
      <c r="K4" s="129"/>
    </row>
    <row r="5" spans="2:11" s="128" customFormat="1" ht="20.25" customHeight="1">
      <c r="B5" s="158" t="s">
        <v>648</v>
      </c>
      <c r="C5" s="155"/>
      <c r="D5" s="155"/>
      <c r="E5" s="155"/>
      <c r="F5" s="155"/>
      <c r="G5" s="155"/>
    </row>
    <row r="6" spans="2:11" s="128" customFormat="1" ht="18" customHeight="1">
      <c r="B6" s="155" t="s">
        <v>645</v>
      </c>
      <c r="C6" s="155"/>
      <c r="D6" s="155"/>
      <c r="E6" s="155"/>
      <c r="F6" s="155"/>
      <c r="G6" s="155"/>
    </row>
    <row r="7" spans="2:11" s="128" customFormat="1" ht="20.25" customHeight="1" thickBot="1">
      <c r="B7" s="155" t="s">
        <v>646</v>
      </c>
      <c r="C7" s="155"/>
      <c r="D7" s="155"/>
      <c r="E7" s="155"/>
      <c r="F7" s="155"/>
      <c r="G7" s="95"/>
    </row>
    <row r="8" spans="2:11" ht="27.75" customHeight="1" thickBot="1">
      <c r="B8" s="228" t="s">
        <v>620</v>
      </c>
      <c r="C8" s="229"/>
      <c r="D8" s="229"/>
      <c r="E8" s="230"/>
      <c r="F8" s="60"/>
    </row>
    <row r="9" spans="2:11" ht="23.25" customHeight="1" thickBot="1">
      <c r="B9" s="105" t="s">
        <v>267</v>
      </c>
      <c r="C9" s="106" t="s">
        <v>202</v>
      </c>
      <c r="D9" s="107" t="s">
        <v>266</v>
      </c>
      <c r="E9" s="108" t="s">
        <v>265</v>
      </c>
    </row>
    <row r="10" spans="2:11" ht="15.75" thickBot="1">
      <c r="B10" s="233" t="s">
        <v>264</v>
      </c>
      <c r="C10" s="234"/>
      <c r="D10" s="234"/>
      <c r="E10" s="235"/>
    </row>
    <row r="11" spans="2:11" ht="15.95" customHeight="1">
      <c r="B11" s="59" t="s">
        <v>263</v>
      </c>
      <c r="C11" s="58" t="s">
        <v>262</v>
      </c>
      <c r="D11" s="57">
        <v>0</v>
      </c>
      <c r="E11" s="56">
        <v>0</v>
      </c>
    </row>
    <row r="12" spans="2:11" ht="15.95" customHeight="1">
      <c r="B12" s="55" t="s">
        <v>261</v>
      </c>
      <c r="C12" s="43" t="s">
        <v>260</v>
      </c>
      <c r="D12" s="54">
        <v>1.4999999999999999E-2</v>
      </c>
      <c r="E12" s="48">
        <v>1.4999999999999999E-2</v>
      </c>
    </row>
    <row r="13" spans="2:11" ht="15.95" customHeight="1">
      <c r="B13" s="55" t="s">
        <v>259</v>
      </c>
      <c r="C13" s="43" t="s">
        <v>258</v>
      </c>
      <c r="D13" s="54">
        <v>0.01</v>
      </c>
      <c r="E13" s="48">
        <v>0.01</v>
      </c>
    </row>
    <row r="14" spans="2:11" ht="15.95" customHeight="1">
      <c r="B14" s="55" t="s">
        <v>257</v>
      </c>
      <c r="C14" s="43" t="s">
        <v>256</v>
      </c>
      <c r="D14" s="54">
        <v>2E-3</v>
      </c>
      <c r="E14" s="48">
        <v>2E-3</v>
      </c>
    </row>
    <row r="15" spans="2:11" ht="15.95" customHeight="1">
      <c r="B15" s="55" t="s">
        <v>255</v>
      </c>
      <c r="C15" s="43" t="s">
        <v>254</v>
      </c>
      <c r="D15" s="54">
        <v>6.0000000000000001E-3</v>
      </c>
      <c r="E15" s="48">
        <v>6.0000000000000001E-3</v>
      </c>
    </row>
    <row r="16" spans="2:11" ht="15.95" customHeight="1">
      <c r="B16" s="55" t="s">
        <v>253</v>
      </c>
      <c r="C16" s="43" t="s">
        <v>252</v>
      </c>
      <c r="D16" s="54">
        <v>2.5000000000000001E-2</v>
      </c>
      <c r="E16" s="48">
        <v>2.5000000000000001E-2</v>
      </c>
    </row>
    <row r="17" spans="2:5" ht="15.95" customHeight="1">
      <c r="B17" s="55" t="s">
        <v>251</v>
      </c>
      <c r="C17" s="43" t="s">
        <v>250</v>
      </c>
      <c r="D17" s="54">
        <v>0.03</v>
      </c>
      <c r="E17" s="48">
        <v>0.03</v>
      </c>
    </row>
    <row r="18" spans="2:5" ht="15.95" customHeight="1">
      <c r="B18" s="55" t="s">
        <v>249</v>
      </c>
      <c r="C18" s="43" t="s">
        <v>248</v>
      </c>
      <c r="D18" s="54">
        <v>0.08</v>
      </c>
      <c r="E18" s="48">
        <v>0.08</v>
      </c>
    </row>
    <row r="19" spans="2:5" ht="15.95" customHeight="1">
      <c r="B19" s="55" t="s">
        <v>247</v>
      </c>
      <c r="C19" s="43" t="s">
        <v>246</v>
      </c>
      <c r="D19" s="54">
        <v>0</v>
      </c>
      <c r="E19" s="48">
        <v>0</v>
      </c>
    </row>
    <row r="20" spans="2:5" ht="15.95" customHeight="1">
      <c r="B20" s="47" t="s">
        <v>245</v>
      </c>
      <c r="C20" s="53" t="s">
        <v>200</v>
      </c>
      <c r="D20" s="45">
        <f>SUM(D11:D19)</f>
        <v>0.16799999999999998</v>
      </c>
      <c r="E20" s="44">
        <f>SUM(E11:E19)</f>
        <v>0.16799999999999998</v>
      </c>
    </row>
    <row r="21" spans="2:5" ht="18.75" customHeight="1">
      <c r="B21" s="236" t="s">
        <v>244</v>
      </c>
      <c r="C21" s="237"/>
      <c r="D21" s="237"/>
      <c r="E21" s="238"/>
    </row>
    <row r="22" spans="2:5" ht="15.95" customHeight="1">
      <c r="B22" s="51" t="s">
        <v>243</v>
      </c>
      <c r="C22" s="43" t="s">
        <v>242</v>
      </c>
      <c r="D22" s="52">
        <v>0.18140000000000001</v>
      </c>
      <c r="E22" s="32" t="s">
        <v>229</v>
      </c>
    </row>
    <row r="23" spans="2:5" ht="15.95" customHeight="1">
      <c r="B23" s="50" t="s">
        <v>241</v>
      </c>
      <c r="C23" s="43" t="s">
        <v>240</v>
      </c>
      <c r="D23" s="49">
        <v>4.1599999999999998E-2</v>
      </c>
      <c r="E23" s="48" t="s">
        <v>229</v>
      </c>
    </row>
    <row r="24" spans="2:5" ht="15.95" customHeight="1">
      <c r="B24" s="51" t="s">
        <v>239</v>
      </c>
      <c r="C24" s="43" t="s">
        <v>238</v>
      </c>
      <c r="D24" s="49">
        <v>9.2999999999999992E-3</v>
      </c>
      <c r="E24" s="48">
        <v>7.0000000000000001E-3</v>
      </c>
    </row>
    <row r="25" spans="2:5" ht="15.95" customHeight="1">
      <c r="B25" s="50" t="s">
        <v>237</v>
      </c>
      <c r="C25" s="43" t="s">
        <v>236</v>
      </c>
      <c r="D25" s="49">
        <v>0.111</v>
      </c>
      <c r="E25" s="48">
        <v>8.3299999999999999E-2</v>
      </c>
    </row>
    <row r="26" spans="2:5" ht="15.95" customHeight="1">
      <c r="B26" s="51" t="s">
        <v>235</v>
      </c>
      <c r="C26" s="43" t="s">
        <v>234</v>
      </c>
      <c r="D26" s="49">
        <v>6.9999999999999999E-4</v>
      </c>
      <c r="E26" s="48">
        <v>5.0000000000000001E-4</v>
      </c>
    </row>
    <row r="27" spans="2:5" ht="15.95" customHeight="1">
      <c r="B27" s="50" t="s">
        <v>233</v>
      </c>
      <c r="C27" s="43" t="s">
        <v>232</v>
      </c>
      <c r="D27" s="49">
        <v>7.4000000000000003E-3</v>
      </c>
      <c r="E27" s="48">
        <v>5.5999999999999999E-3</v>
      </c>
    </row>
    <row r="28" spans="2:5" ht="15.95" customHeight="1">
      <c r="B28" s="51" t="s">
        <v>231</v>
      </c>
      <c r="C28" s="43" t="s">
        <v>230</v>
      </c>
      <c r="D28" s="49">
        <v>2.8299999999999999E-2</v>
      </c>
      <c r="E28" s="48" t="s">
        <v>229</v>
      </c>
    </row>
    <row r="29" spans="2:5" ht="15.95" customHeight="1">
      <c r="B29" s="50" t="s">
        <v>228</v>
      </c>
      <c r="C29" s="43" t="s">
        <v>227</v>
      </c>
      <c r="D29" s="49">
        <v>1.1000000000000001E-3</v>
      </c>
      <c r="E29" s="48">
        <v>8.0000000000000004E-4</v>
      </c>
    </row>
    <row r="30" spans="2:5" ht="15.95" customHeight="1">
      <c r="B30" s="51" t="s">
        <v>226</v>
      </c>
      <c r="C30" s="43" t="s">
        <v>225</v>
      </c>
      <c r="D30" s="49">
        <v>0.1086</v>
      </c>
      <c r="E30" s="48">
        <v>8.1500000000000003E-2</v>
      </c>
    </row>
    <row r="31" spans="2:5" ht="15.95" customHeight="1">
      <c r="B31" s="50" t="s">
        <v>224</v>
      </c>
      <c r="C31" s="43" t="s">
        <v>223</v>
      </c>
      <c r="D31" s="49">
        <v>2.9999999999999997E-4</v>
      </c>
      <c r="E31" s="48">
        <v>2.0000000000000001E-4</v>
      </c>
    </row>
    <row r="32" spans="2:5" ht="15">
      <c r="B32" s="47" t="s">
        <v>222</v>
      </c>
      <c r="C32" s="46" t="s">
        <v>200</v>
      </c>
      <c r="D32" s="45">
        <f>SUM(D22:D31)</f>
        <v>0.48969999999999997</v>
      </c>
      <c r="E32" s="44">
        <f>SUM(E22:E31)</f>
        <v>0.1789</v>
      </c>
    </row>
    <row r="33" spans="2:7" ht="16.5" customHeight="1">
      <c r="B33" s="236" t="s">
        <v>221</v>
      </c>
      <c r="C33" s="239"/>
      <c r="D33" s="237"/>
      <c r="E33" s="238"/>
    </row>
    <row r="34" spans="2:7" ht="15.95" customHeight="1">
      <c r="B34" s="36" t="s">
        <v>220</v>
      </c>
      <c r="C34" s="43" t="s">
        <v>219</v>
      </c>
      <c r="D34" s="42">
        <v>7.1400000000000005E-2</v>
      </c>
      <c r="E34" s="41">
        <v>5.3600000000000002E-2</v>
      </c>
    </row>
    <row r="35" spans="2:7" ht="15.95" customHeight="1">
      <c r="B35" s="36" t="s">
        <v>218</v>
      </c>
      <c r="C35" s="43" t="s">
        <v>217</v>
      </c>
      <c r="D35" s="42">
        <v>1.6999999999999999E-3</v>
      </c>
      <c r="E35" s="41">
        <v>1.2999999999999999E-3</v>
      </c>
    </row>
    <row r="36" spans="2:7" ht="15.95" customHeight="1">
      <c r="B36" s="36" t="s">
        <v>216</v>
      </c>
      <c r="C36" s="43" t="s">
        <v>215</v>
      </c>
      <c r="D36" s="42">
        <v>3.2000000000000001E-2</v>
      </c>
      <c r="E36" s="41">
        <v>2.41E-2</v>
      </c>
    </row>
    <row r="37" spans="2:7" ht="15.95" customHeight="1">
      <c r="B37" s="36" t="s">
        <v>214</v>
      </c>
      <c r="C37" s="43" t="s">
        <v>213</v>
      </c>
      <c r="D37" s="42">
        <v>5.3100000000000001E-2</v>
      </c>
      <c r="E37" s="41">
        <v>3.9899999999999998E-2</v>
      </c>
    </row>
    <row r="38" spans="2:7" ht="15.95" customHeight="1">
      <c r="B38" s="36" t="s">
        <v>212</v>
      </c>
      <c r="C38" s="43" t="s">
        <v>211</v>
      </c>
      <c r="D38" s="42">
        <v>6.0000000000000001E-3</v>
      </c>
      <c r="E38" s="41">
        <v>4.4999999999999997E-3</v>
      </c>
    </row>
    <row r="39" spans="2:7" ht="15">
      <c r="B39" s="40" t="s">
        <v>210</v>
      </c>
      <c r="C39" s="39" t="s">
        <v>200</v>
      </c>
      <c r="D39" s="38">
        <f>SUM(D34:D38)</f>
        <v>0.16420000000000001</v>
      </c>
      <c r="E39" s="37">
        <f>SUM(E34:E38)</f>
        <v>0.12340000000000001</v>
      </c>
    </row>
    <row r="40" spans="2:7" ht="18.75" customHeight="1">
      <c r="B40" s="240" t="s">
        <v>209</v>
      </c>
      <c r="C40" s="241"/>
      <c r="D40" s="242"/>
      <c r="E40" s="243"/>
    </row>
    <row r="41" spans="2:7" ht="28.5">
      <c r="B41" s="36" t="s">
        <v>208</v>
      </c>
      <c r="C41" s="34" t="s">
        <v>207</v>
      </c>
      <c r="D41" s="33">
        <v>8.2299999999999998E-2</v>
      </c>
      <c r="E41" s="32">
        <v>3.0099999999999998E-2</v>
      </c>
    </row>
    <row r="42" spans="2:7" ht="42.75">
      <c r="B42" s="35" t="s">
        <v>206</v>
      </c>
      <c r="C42" s="34" t="s">
        <v>205</v>
      </c>
      <c r="D42" s="33">
        <v>6.0000000000000001E-3</v>
      </c>
      <c r="E42" s="32">
        <v>4.4999999999999997E-3</v>
      </c>
    </row>
    <row r="43" spans="2:7" ht="15">
      <c r="B43" s="31" t="s">
        <v>204</v>
      </c>
      <c r="C43" s="30" t="s">
        <v>200</v>
      </c>
      <c r="D43" s="29">
        <f>SUM(D41:D42)</f>
        <v>8.8300000000000003E-2</v>
      </c>
      <c r="E43" s="28">
        <f>SUM(E41:E42)</f>
        <v>3.4599999999999999E-2</v>
      </c>
    </row>
    <row r="44" spans="2:7" ht="15.75" thickBot="1">
      <c r="B44" s="231" t="s">
        <v>203</v>
      </c>
      <c r="C44" s="232"/>
      <c r="D44" s="109">
        <f>D20+D32+D39+D43</f>
        <v>0.91020000000000001</v>
      </c>
      <c r="E44" s="110">
        <f>E20+E32+E39+E43</f>
        <v>0.50490000000000002</v>
      </c>
    </row>
    <row r="45" spans="2:7">
      <c r="B45" s="27"/>
      <c r="C45" s="26"/>
      <c r="D45" s="26"/>
      <c r="E45" s="26"/>
    </row>
    <row r="46" spans="2:7" ht="33" customHeight="1">
      <c r="B46" s="148" t="s">
        <v>647</v>
      </c>
      <c r="C46" s="148"/>
      <c r="D46" s="148"/>
      <c r="E46" s="148"/>
      <c r="F46" s="20"/>
      <c r="G46" s="20"/>
    </row>
  </sheetData>
  <mergeCells count="14">
    <mergeCell ref="B4:E4"/>
    <mergeCell ref="B1:G1"/>
    <mergeCell ref="B2:G2"/>
    <mergeCell ref="B3:G3"/>
    <mergeCell ref="B5:G5"/>
    <mergeCell ref="B6:G6"/>
    <mergeCell ref="B8:E8"/>
    <mergeCell ref="B44:C44"/>
    <mergeCell ref="B46:E46"/>
    <mergeCell ref="B10:E10"/>
    <mergeCell ref="B21:E21"/>
    <mergeCell ref="B33:E33"/>
    <mergeCell ref="B40:E40"/>
    <mergeCell ref="B7:F7"/>
  </mergeCells>
  <pageMargins left="1.0236220472440944" right="0.51181102362204722" top="1.3385826771653544" bottom="0.78740157480314965" header="0.31496062992125984" footer="0.31496062992125984"/>
  <pageSetup paperSize="9" scale="70" orientation="portrait" r:id="rId1"/>
  <headerFooter>
    <oddHeader>&amp;C&amp;G</oddHeader>
    <oddFooter>&amp;C&amp;G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view="pageBreakPreview" zoomScale="85" zoomScaleNormal="100" zoomScaleSheetLayoutView="85" workbookViewId="0">
      <selection activeCell="C10" sqref="C10"/>
    </sheetView>
  </sheetViews>
  <sheetFormatPr defaultColWidth="6.3984375" defaultRowHeight="15.75"/>
  <cols>
    <col min="1" max="2" width="6.3984375" style="61"/>
    <col min="3" max="3" width="45.19921875" style="61" customWidth="1"/>
    <col min="4" max="4" width="10.296875" style="61" customWidth="1"/>
    <col min="5" max="16384" width="6.3984375" style="61"/>
  </cols>
  <sheetData>
    <row r="1" spans="2:11" s="128" customFormat="1" ht="20.25" customHeight="1">
      <c r="B1" s="156" t="s">
        <v>614</v>
      </c>
      <c r="C1" s="156"/>
      <c r="D1" s="156"/>
      <c r="E1" s="156"/>
      <c r="F1" s="156"/>
      <c r="G1" s="156"/>
    </row>
    <row r="2" spans="2:11" s="128" customFormat="1" ht="23.25" customHeight="1">
      <c r="B2" s="155" t="s">
        <v>615</v>
      </c>
      <c r="C2" s="155"/>
      <c r="D2" s="155"/>
      <c r="E2" s="155"/>
      <c r="F2" s="155"/>
      <c r="G2" s="155"/>
    </row>
    <row r="3" spans="2:11" s="128" customFormat="1" ht="21" customHeight="1">
      <c r="B3" s="155" t="s">
        <v>616</v>
      </c>
      <c r="C3" s="155"/>
      <c r="D3" s="155"/>
      <c r="E3" s="155"/>
      <c r="F3" s="155"/>
      <c r="G3" s="155"/>
    </row>
    <row r="4" spans="2:11" s="128" customFormat="1" ht="47.25" customHeight="1">
      <c r="B4" s="155" t="s">
        <v>644</v>
      </c>
      <c r="C4" s="155"/>
      <c r="D4" s="155"/>
      <c r="E4" s="129"/>
      <c r="F4" s="129"/>
      <c r="G4" s="129"/>
      <c r="H4" s="129"/>
      <c r="I4" s="129"/>
      <c r="J4" s="129"/>
      <c r="K4" s="129"/>
    </row>
    <row r="5" spans="2:11" s="128" customFormat="1" ht="19.899999999999999" customHeight="1">
      <c r="B5" s="158" t="s">
        <v>648</v>
      </c>
      <c r="C5" s="155"/>
      <c r="D5" s="155"/>
      <c r="E5" s="155"/>
      <c r="F5" s="155"/>
      <c r="G5" s="155"/>
    </row>
    <row r="6" spans="2:11" s="128" customFormat="1" ht="18" customHeight="1">
      <c r="B6" s="155" t="s">
        <v>645</v>
      </c>
      <c r="C6" s="155"/>
      <c r="D6" s="155"/>
      <c r="E6" s="155"/>
      <c r="F6" s="155"/>
      <c r="G6" s="155"/>
    </row>
    <row r="7" spans="2:11" s="128" customFormat="1" ht="20.25" customHeight="1" thickBot="1">
      <c r="B7" s="155" t="s">
        <v>646</v>
      </c>
      <c r="C7" s="155"/>
      <c r="D7" s="155"/>
      <c r="E7" s="155"/>
      <c r="F7" s="155"/>
      <c r="G7" s="95"/>
    </row>
    <row r="8" spans="2:11" ht="19.5" customHeight="1" thickBot="1">
      <c r="B8" s="244" t="s">
        <v>621</v>
      </c>
      <c r="C8" s="245"/>
      <c r="D8" s="246"/>
    </row>
    <row r="9" spans="2:11" ht="18" customHeight="1">
      <c r="B9" s="111" t="s">
        <v>199</v>
      </c>
      <c r="C9" s="121" t="s">
        <v>276</v>
      </c>
      <c r="D9" s="113">
        <f>SUM(D10:D13)</f>
        <v>5.3600000000000002E-2</v>
      </c>
    </row>
    <row r="10" spans="2:11">
      <c r="B10" s="119" t="s">
        <v>1</v>
      </c>
      <c r="C10" s="122" t="s">
        <v>625</v>
      </c>
      <c r="D10" s="64">
        <v>0.03</v>
      </c>
    </row>
    <row r="11" spans="2:11">
      <c r="B11" s="119" t="s">
        <v>275</v>
      </c>
      <c r="C11" s="122" t="s">
        <v>626</v>
      </c>
      <c r="D11" s="64">
        <v>5.8999999999999999E-3</v>
      </c>
    </row>
    <row r="12" spans="2:11">
      <c r="B12" s="119" t="s">
        <v>274</v>
      </c>
      <c r="C12" s="122" t="s">
        <v>627</v>
      </c>
      <c r="D12" s="64">
        <v>8.0000000000000002E-3</v>
      </c>
    </row>
    <row r="13" spans="2:11">
      <c r="B13" s="119" t="s">
        <v>273</v>
      </c>
      <c r="C13" s="122" t="s">
        <v>628</v>
      </c>
      <c r="D13" s="64">
        <v>9.7000000000000003E-3</v>
      </c>
    </row>
    <row r="14" spans="2:11">
      <c r="B14" s="120" t="s">
        <v>198</v>
      </c>
      <c r="C14" s="123" t="s">
        <v>272</v>
      </c>
      <c r="D14" s="112">
        <f>SUM(D15:D18)</f>
        <v>0.13150000000000001</v>
      </c>
    </row>
    <row r="15" spans="2:11">
      <c r="B15" s="119" t="s">
        <v>4</v>
      </c>
      <c r="C15" s="122" t="s">
        <v>629</v>
      </c>
      <c r="D15" s="63">
        <v>6.4999999999999997E-3</v>
      </c>
    </row>
    <row r="16" spans="2:11">
      <c r="B16" s="119" t="s">
        <v>5</v>
      </c>
      <c r="C16" s="122" t="s">
        <v>630</v>
      </c>
      <c r="D16" s="64">
        <v>0.03</v>
      </c>
    </row>
    <row r="17" spans="2:4">
      <c r="B17" s="119" t="s">
        <v>7</v>
      </c>
      <c r="C17" s="122" t="s">
        <v>271</v>
      </c>
      <c r="D17" s="64">
        <v>0.05</v>
      </c>
    </row>
    <row r="18" spans="2:4">
      <c r="B18" s="119" t="s">
        <v>10</v>
      </c>
      <c r="C18" s="122" t="s">
        <v>270</v>
      </c>
      <c r="D18" s="64">
        <v>4.4999999999999998E-2</v>
      </c>
    </row>
    <row r="19" spans="2:4">
      <c r="B19" s="120" t="s">
        <v>197</v>
      </c>
      <c r="C19" s="123" t="s">
        <v>269</v>
      </c>
      <c r="D19" s="112">
        <f>D20</f>
        <v>6.1600000000000002E-2</v>
      </c>
    </row>
    <row r="20" spans="2:4" ht="16.5" thickBot="1">
      <c r="B20" s="119" t="s">
        <v>14</v>
      </c>
      <c r="C20" s="122" t="s">
        <v>269</v>
      </c>
      <c r="D20" s="63">
        <v>6.1600000000000002E-2</v>
      </c>
    </row>
    <row r="21" spans="2:4" ht="16.5" thickBot="1">
      <c r="B21" s="114" t="s">
        <v>196</v>
      </c>
      <c r="C21" s="115" t="s">
        <v>268</v>
      </c>
      <c r="D21" s="116">
        <f>(((1+D10+D11+D12)*(1+D13)*(1+D19))/(1-D14))-1</f>
        <v>0.28837515386067936</v>
      </c>
    </row>
    <row r="22" spans="2:4" ht="21" customHeight="1"/>
    <row r="23" spans="2:4" ht="42.75" customHeight="1">
      <c r="B23" s="247" t="s">
        <v>638</v>
      </c>
      <c r="C23" s="247"/>
      <c r="D23" s="247"/>
    </row>
    <row r="25" spans="2:4" ht="21" customHeight="1"/>
    <row r="26" spans="2:4" ht="18" customHeight="1"/>
    <row r="27" spans="2:4">
      <c r="B27" s="124" t="s">
        <v>631</v>
      </c>
    </row>
    <row r="28" spans="2:4">
      <c r="B28" s="124" t="s">
        <v>632</v>
      </c>
    </row>
    <row r="29" spans="2:4">
      <c r="B29" s="124" t="s">
        <v>633</v>
      </c>
    </row>
    <row r="30" spans="2:4">
      <c r="B30" s="124" t="s">
        <v>634</v>
      </c>
    </row>
    <row r="31" spans="2:4">
      <c r="B31" s="124" t="s">
        <v>635</v>
      </c>
    </row>
    <row r="32" spans="2:4">
      <c r="B32" s="124" t="s">
        <v>636</v>
      </c>
    </row>
    <row r="33" spans="2:6">
      <c r="B33" s="124" t="s">
        <v>637</v>
      </c>
    </row>
    <row r="34" spans="2:6">
      <c r="B34" s="62"/>
    </row>
    <row r="35" spans="2:6">
      <c r="B35" s="62"/>
    </row>
    <row r="36" spans="2:6">
      <c r="C36" s="148" t="s">
        <v>647</v>
      </c>
      <c r="D36" s="148"/>
      <c r="E36" s="20"/>
      <c r="F36" s="20"/>
    </row>
  </sheetData>
  <mergeCells count="10">
    <mergeCell ref="B4:D4"/>
    <mergeCell ref="B1:G1"/>
    <mergeCell ref="B2:G2"/>
    <mergeCell ref="B3:G3"/>
    <mergeCell ref="B5:G5"/>
    <mergeCell ref="B8:D8"/>
    <mergeCell ref="B23:D23"/>
    <mergeCell ref="C36:D36"/>
    <mergeCell ref="B6:G6"/>
    <mergeCell ref="B7:F7"/>
  </mergeCells>
  <pageMargins left="0.86937500000000001" right="0.511811024" top="1.2593749999999999" bottom="1.105" header="0.31496062000000002" footer="0.31496062000000002"/>
  <pageSetup paperSize="9" scale="78" orientation="portrait" r:id="rId1"/>
  <headerFooter>
    <oddHeader>&amp;C&amp;G</oddHeader>
    <oddFooter>&amp;C&amp;G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ORÇAMENTO</vt:lpstr>
      <vt:lpstr>CPU</vt:lpstr>
      <vt:lpstr>CRONOGRAMA</vt:lpstr>
      <vt:lpstr>ENCARGO SOCIAL</vt:lpstr>
      <vt:lpstr>BDI</vt:lpstr>
      <vt:lpstr>BDI!Area_de_impressao</vt:lpstr>
      <vt:lpstr>CPU!Area_de_impressao</vt:lpstr>
      <vt:lpstr>'ENCARGO SOCIAL'!Area_de_impressao</vt:lpstr>
      <vt:lpstr>ORÇAMENTO!Area_de_impressao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Wesley Lima da Cruz</dc:creator>
  <cp:lastModifiedBy>Diretoria</cp:lastModifiedBy>
  <cp:lastPrinted>2021-12-16T14:50:31Z</cp:lastPrinted>
  <dcterms:created xsi:type="dcterms:W3CDTF">2021-12-07T15:00:51Z</dcterms:created>
  <dcterms:modified xsi:type="dcterms:W3CDTF">2022-01-11T21:16:14Z</dcterms:modified>
</cp:coreProperties>
</file>