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CITAÇÃO\AURORA\QUADRA BOA VISTA\"/>
    </mc:Choice>
  </mc:AlternateContent>
  <xr:revisionPtr revIDLastSave="0" documentId="13_ncr:1_{5DBBEDD9-CB94-4DFB-A556-1ED83D0B85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" sheetId="1" r:id="rId1"/>
    <sheet name="CPUs" sheetId="6" r:id="rId2"/>
    <sheet name="CRONOGRAMA" sheetId="2" r:id="rId3"/>
    <sheet name="ENCARGO SOCIAL" sheetId="4" r:id="rId4"/>
    <sheet name="BDI" sheetId="3" r:id="rId5"/>
  </sheets>
  <definedNames>
    <definedName name="_xlnm.Print_Area" localSheetId="4">BDI!$A$1:$D$39</definedName>
    <definedName name="_xlnm.Print_Area" localSheetId="1">CPUs!$A$1:$F$284</definedName>
    <definedName name="_xlnm.Print_Area" localSheetId="2">CRONOGRAMA!$A$1:$M$34</definedName>
    <definedName name="_xlnm.Print_Area" localSheetId="3">'ENCARGO SOCIAL'!$A$1:$E$46</definedName>
    <definedName name="_xlnm.Print_Titles" localSheetId="1">CPUs!$1:$9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7" i="6" l="1"/>
  <c r="F276" i="6"/>
  <c r="F275" i="6"/>
  <c r="F274" i="6"/>
  <c r="F269" i="6"/>
  <c r="F268" i="6"/>
  <c r="F270" i="6" s="1"/>
  <c r="F271" i="6" s="1"/>
  <c r="F272" i="6" s="1"/>
  <c r="E48" i="1" s="1"/>
  <c r="F267" i="6"/>
  <c r="F262" i="6"/>
  <c r="F263" i="6" s="1"/>
  <c r="F264" i="6" s="1"/>
  <c r="F265" i="6" s="1"/>
  <c r="E47" i="1" s="1"/>
  <c r="F257" i="6"/>
  <c r="F252" i="6"/>
  <c r="F251" i="6"/>
  <c r="F250" i="6"/>
  <c r="F245" i="6"/>
  <c r="F244" i="6"/>
  <c r="F243" i="6"/>
  <c r="F242" i="6"/>
  <c r="F241" i="6"/>
  <c r="F240" i="6"/>
  <c r="F246" i="6" s="1"/>
  <c r="F247" i="6" s="1"/>
  <c r="F248" i="6" s="1"/>
  <c r="E44" i="1" s="1"/>
  <c r="F239" i="6"/>
  <c r="F233" i="6"/>
  <c r="F228" i="6"/>
  <c r="F227" i="6"/>
  <c r="F226" i="6"/>
  <c r="F225" i="6"/>
  <c r="F220" i="6"/>
  <c r="F219" i="6"/>
  <c r="F218" i="6"/>
  <c r="F213" i="6"/>
  <c r="F214" i="6" s="1"/>
  <c r="F215" i="6" s="1"/>
  <c r="F216" i="6" s="1"/>
  <c r="E39" i="1" s="1"/>
  <c r="F212" i="6"/>
  <c r="F211" i="6"/>
  <c r="F206" i="6"/>
  <c r="F205" i="6"/>
  <c r="F204" i="6"/>
  <c r="F199" i="6"/>
  <c r="F198" i="6"/>
  <c r="F197" i="6"/>
  <c r="F192" i="6"/>
  <c r="F191" i="6"/>
  <c r="F190" i="6"/>
  <c r="F189" i="6"/>
  <c r="F184" i="6"/>
  <c r="F183" i="6"/>
  <c r="F182" i="6"/>
  <c r="F177" i="6"/>
  <c r="F176" i="6"/>
  <c r="F175" i="6"/>
  <c r="F170" i="6"/>
  <c r="F169" i="6"/>
  <c r="F168" i="6"/>
  <c r="F163" i="6"/>
  <c r="F162" i="6"/>
  <c r="F161" i="6"/>
  <c r="F156" i="6"/>
  <c r="F155" i="6"/>
  <c r="F157" i="6" s="1"/>
  <c r="F158" i="6" s="1"/>
  <c r="F159" i="6" s="1"/>
  <c r="E31" i="1" s="1"/>
  <c r="F154" i="6"/>
  <c r="F149" i="6"/>
  <c r="F150" i="6" s="1"/>
  <c r="F151" i="6" s="1"/>
  <c r="F152" i="6" s="1"/>
  <c r="E30" i="1" s="1"/>
  <c r="F144" i="6"/>
  <c r="F143" i="6"/>
  <c r="F142" i="6"/>
  <c r="F141" i="6"/>
  <c r="F140" i="6"/>
  <c r="F139" i="6"/>
  <c r="F133" i="6"/>
  <c r="F132" i="6"/>
  <c r="F131" i="6"/>
  <c r="F130" i="6"/>
  <c r="F129" i="6"/>
  <c r="F124" i="6"/>
  <c r="F123" i="6"/>
  <c r="F122" i="6"/>
  <c r="F117" i="6"/>
  <c r="F116" i="6"/>
  <c r="F115" i="6"/>
  <c r="F109" i="6"/>
  <c r="F108" i="6"/>
  <c r="F107" i="6"/>
  <c r="F106" i="6"/>
  <c r="F101" i="6"/>
  <c r="F100" i="6"/>
  <c r="F95" i="6"/>
  <c r="F94" i="6"/>
  <c r="F93" i="6"/>
  <c r="F92" i="6"/>
  <c r="F87" i="6"/>
  <c r="F86" i="6"/>
  <c r="F85" i="6"/>
  <c r="F84" i="6"/>
  <c r="F79" i="6"/>
  <c r="F78" i="6"/>
  <c r="F77" i="6"/>
  <c r="F76" i="6"/>
  <c r="F75" i="6"/>
  <c r="F69" i="6"/>
  <c r="F68" i="6"/>
  <c r="F70" i="6" s="1"/>
  <c r="F71" i="6" s="1"/>
  <c r="F72" i="6" s="1"/>
  <c r="E17" i="1" s="1"/>
  <c r="F67" i="6"/>
  <c r="F61" i="6"/>
  <c r="F60" i="6"/>
  <c r="F59" i="6"/>
  <c r="F58" i="6"/>
  <c r="F57" i="6"/>
  <c r="F56" i="6"/>
  <c r="F62" i="6" s="1"/>
  <c r="F63" i="6" s="1"/>
  <c r="F64" i="6" s="1"/>
  <c r="E15" i="1" s="1"/>
  <c r="F55" i="6"/>
  <c r="F50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46" i="6" s="1"/>
  <c r="F47" i="6" s="1"/>
  <c r="F48" i="6" s="1"/>
  <c r="E13" i="1" s="1"/>
  <c r="F31" i="6"/>
  <c r="F26" i="6"/>
  <c r="F27" i="6" s="1"/>
  <c r="F28" i="6" s="1"/>
  <c r="F29" i="6" s="1"/>
  <c r="E12" i="1" s="1"/>
  <c r="F25" i="6"/>
  <c r="F24" i="6"/>
  <c r="F23" i="6"/>
  <c r="F22" i="6"/>
  <c r="F16" i="6"/>
  <c r="F15" i="6"/>
  <c r="F14" i="6"/>
  <c r="F13" i="6"/>
  <c r="F12" i="6"/>
  <c r="F278" i="6"/>
  <c r="F279" i="6" s="1"/>
  <c r="F280" i="6" s="1"/>
  <c r="E49" i="1" s="1"/>
  <c r="F258" i="6"/>
  <c r="F253" i="6"/>
  <c r="F254" i="6" s="1"/>
  <c r="F255" i="6" s="1"/>
  <c r="E45" i="1" s="1"/>
  <c r="F229" i="6"/>
  <c r="F230" i="6" s="1"/>
  <c r="F231" i="6" s="1"/>
  <c r="E41" i="1" s="1"/>
  <c r="F221" i="6"/>
  <c r="F222" i="6" s="1"/>
  <c r="F223" i="6" s="1"/>
  <c r="E40" i="1" s="1"/>
  <c r="F207" i="6"/>
  <c r="F200" i="6"/>
  <c r="F201" i="6" s="1"/>
  <c r="F202" i="6" s="1"/>
  <c r="E37" i="1" s="1"/>
  <c r="F193" i="6"/>
  <c r="F185" i="6"/>
  <c r="F186" i="6" s="1"/>
  <c r="F187" i="6" s="1"/>
  <c r="E35" i="1" s="1"/>
  <c r="F178" i="6"/>
  <c r="F179" i="6" s="1"/>
  <c r="F180" i="6" s="1"/>
  <c r="E34" i="1" s="1"/>
  <c r="F171" i="6"/>
  <c r="F172" i="6" s="1"/>
  <c r="F173" i="6" s="1"/>
  <c r="E33" i="1" s="1"/>
  <c r="F164" i="6"/>
  <c r="F165" i="6" s="1"/>
  <c r="F166" i="6" s="1"/>
  <c r="E32" i="1" s="1"/>
  <c r="F145" i="6"/>
  <c r="F146" i="6" s="1"/>
  <c r="F147" i="6" s="1"/>
  <c r="E29" i="1" s="1"/>
  <c r="F134" i="6"/>
  <c r="F125" i="6"/>
  <c r="F126" i="6" s="1"/>
  <c r="F127" i="6" s="1"/>
  <c r="E26" i="1" s="1"/>
  <c r="F118" i="6"/>
  <c r="F119" i="6" s="1"/>
  <c r="F120" i="6" s="1"/>
  <c r="E25" i="1" s="1"/>
  <c r="F110" i="6"/>
  <c r="F111" i="6" s="1"/>
  <c r="F112" i="6" s="1"/>
  <c r="E23" i="1" s="1"/>
  <c r="F102" i="6"/>
  <c r="F103" i="6" s="1"/>
  <c r="F104" i="6" s="1"/>
  <c r="E22" i="1" s="1"/>
  <c r="F96" i="6"/>
  <c r="F97" i="6" s="1"/>
  <c r="F98" i="6" s="1"/>
  <c r="E21" i="1" s="1"/>
  <c r="F88" i="6"/>
  <c r="F89" i="6" s="1"/>
  <c r="F90" i="6" s="1"/>
  <c r="E20" i="1" s="1"/>
  <c r="F80" i="6"/>
  <c r="F81" i="6" s="1"/>
  <c r="F82" i="6" s="1"/>
  <c r="E19" i="1" s="1"/>
  <c r="F17" i="6"/>
  <c r="F18" i="6" s="1"/>
  <c r="F208" i="6"/>
  <c r="F209" i="6" s="1"/>
  <c r="E38" i="1" s="1"/>
  <c r="F194" i="6"/>
  <c r="F195" i="6" s="1"/>
  <c r="E36" i="1" s="1"/>
  <c r="F135" i="6"/>
  <c r="F136" i="6" s="1"/>
  <c r="E27" i="1" s="1"/>
  <c r="F51" i="6"/>
  <c r="F52" i="6" s="1"/>
  <c r="F53" i="6" s="1"/>
  <c r="E14" i="1" s="1"/>
  <c r="F234" i="6"/>
  <c r="F235" i="6" s="1"/>
  <c r="F236" i="6" s="1"/>
  <c r="E42" i="1" s="1"/>
  <c r="F259" i="6" l="1"/>
  <c r="F260" i="6" s="1"/>
  <c r="E46" i="1" s="1"/>
  <c r="F19" i="6"/>
  <c r="E11" i="1" s="1"/>
  <c r="C26" i="2" l="1"/>
  <c r="C23" i="2"/>
  <c r="C20" i="2"/>
  <c r="C17" i="2"/>
  <c r="C14" i="2"/>
  <c r="C11" i="2"/>
  <c r="D20" i="4"/>
  <c r="E20" i="4"/>
  <c r="D32" i="4"/>
  <c r="D44" i="4" s="1"/>
  <c r="E32" i="4"/>
  <c r="E44" i="4" s="1"/>
  <c r="D39" i="4"/>
  <c r="E39" i="4"/>
  <c r="D43" i="4"/>
  <c r="E43" i="4"/>
  <c r="D9" i="3"/>
  <c r="D15" i="3"/>
  <c r="D21" i="3"/>
  <c r="D24" i="3"/>
  <c r="F49" i="1" l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3" i="1"/>
  <c r="F22" i="1"/>
  <c r="F21" i="1"/>
  <c r="F20" i="1"/>
  <c r="F19" i="1"/>
  <c r="F17" i="1"/>
  <c r="F16" i="1" s="1"/>
  <c r="M14" i="2" s="1"/>
  <c r="E16" i="2" s="1"/>
  <c r="F15" i="1"/>
  <c r="F14" i="1"/>
  <c r="F13" i="1"/>
  <c r="F12" i="1"/>
  <c r="F11" i="1"/>
  <c r="F43" i="1" l="1"/>
  <c r="M26" i="2" s="1"/>
  <c r="K28" i="2" s="1"/>
  <c r="F28" i="1"/>
  <c r="M23" i="2" s="1"/>
  <c r="K25" i="2" s="1"/>
  <c r="F24" i="1"/>
  <c r="M20" i="2" s="1"/>
  <c r="K22" i="2" s="1"/>
  <c r="F18" i="1"/>
  <c r="M17" i="2" s="1"/>
  <c r="I19" i="2" s="1"/>
  <c r="F10" i="1"/>
  <c r="M11" i="2" s="1"/>
  <c r="K29" i="2" l="1"/>
  <c r="K31" i="2" s="1"/>
  <c r="I22" i="2"/>
  <c r="I29" i="2" s="1"/>
  <c r="I31" i="2" s="1"/>
  <c r="G22" i="2"/>
  <c r="E19" i="2"/>
  <c r="G19" i="2"/>
  <c r="F50" i="1"/>
  <c r="M29" i="2"/>
  <c r="E13" i="2"/>
  <c r="E29" i="2" s="1"/>
  <c r="G29" i="2" l="1"/>
  <c r="G31" i="2" s="1"/>
  <c r="E30" i="2"/>
  <c r="E32" i="2" s="1"/>
  <c r="E31" i="2"/>
  <c r="D11" i="2"/>
  <c r="I30" i="2"/>
  <c r="D26" i="2"/>
  <c r="D14" i="2"/>
  <c r="D23" i="2"/>
  <c r="D17" i="2"/>
  <c r="D20" i="2"/>
  <c r="G30" i="2"/>
  <c r="K30" i="2"/>
  <c r="G32" i="2" l="1"/>
  <c r="I32" i="2" s="1"/>
  <c r="K32" i="2" s="1"/>
</calcChain>
</file>

<file path=xl/sharedStrings.xml><?xml version="1.0" encoding="utf-8"?>
<sst xmlns="http://schemas.openxmlformats.org/spreadsheetml/2006/main" count="852" uniqueCount="455">
  <si>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</si>
  <si>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</si>
  <si>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</si>
  <si>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</si>
  <si>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</si>
  <si>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</si>
  <si>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</si>
  <si>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>m²</t>
  </si>
  <si>
    <t xml:space="preserve"> 1.2 </t>
  </si>
  <si>
    <t>CJ</t>
  </si>
  <si>
    <t xml:space="preserve"> 1.3 </t>
  </si>
  <si>
    <t xml:space="preserve"> 1.4 </t>
  </si>
  <si>
    <t xml:space="preserve"> 1.5 </t>
  </si>
  <si>
    <t xml:space="preserve"> 2 </t>
  </si>
  <si>
    <t>MOVIMENTAÇÃO DE TERRA</t>
  </si>
  <si>
    <t xml:space="preserve"> 2.1 </t>
  </si>
  <si>
    <t>m³</t>
  </si>
  <si>
    <t xml:space="preserve"> 3 </t>
  </si>
  <si>
    <t>PISO</t>
  </si>
  <si>
    <t xml:space="preserve"> 3.1 </t>
  </si>
  <si>
    <t xml:space="preserve"> 3.2 </t>
  </si>
  <si>
    <t xml:space="preserve"> 3.3 </t>
  </si>
  <si>
    <t xml:space="preserve"> 3.4 </t>
  </si>
  <si>
    <t xml:space="preserve"> 3.5 </t>
  </si>
  <si>
    <t xml:space="preserve"> 4 </t>
  </si>
  <si>
    <t>URBANIZAÇÃO</t>
  </si>
  <si>
    <t xml:space="preserve"> 4.1 </t>
  </si>
  <si>
    <t>PLANTIO DE ÁRVORE ORNAMENTAL COM ALTURA DE MUDA MAIOR QUE 2,00 M E MENOR OU IGUAL A 4,00 M</t>
  </si>
  <si>
    <t>UN</t>
  </si>
  <si>
    <t xml:space="preserve"> 4.2 </t>
  </si>
  <si>
    <t>PLANTIO DE ARBUSTO OU  CERCA VIVA. AF_05/2018</t>
  </si>
  <si>
    <t xml:space="preserve"> 4.3 </t>
  </si>
  <si>
    <t>UND</t>
  </si>
  <si>
    <t xml:space="preserve"> 5 </t>
  </si>
  <si>
    <t>SISTEMA ELÉTRICO</t>
  </si>
  <si>
    <t xml:space="preserve"> 5.1 </t>
  </si>
  <si>
    <t xml:space="preserve"> 5.2 </t>
  </si>
  <si>
    <t>und</t>
  </si>
  <si>
    <t xml:space="preserve"> 5.3 </t>
  </si>
  <si>
    <t>M</t>
  </si>
  <si>
    <t xml:space="preserve"> 5.4 </t>
  </si>
  <si>
    <t xml:space="preserve"> 5.5 </t>
  </si>
  <si>
    <t xml:space="preserve"> 5.6 </t>
  </si>
  <si>
    <t xml:space="preserve"> 5.7 </t>
  </si>
  <si>
    <t xml:space="preserve"> 5.8 </t>
  </si>
  <si>
    <t xml:space="preserve"> 5.9 </t>
  </si>
  <si>
    <t xml:space="preserve"> 5.10 </t>
  </si>
  <si>
    <t xml:space="preserve"> 5.11 </t>
  </si>
  <si>
    <t xml:space="preserve"> 5.12 </t>
  </si>
  <si>
    <t xml:space="preserve"> 5.13 </t>
  </si>
  <si>
    <t xml:space="preserve"> 5.14 </t>
  </si>
  <si>
    <t>FITA ISOLANTE ADESIVA ANTICHAMA, USO ATE 750 V, EM ROLO DE 19 MM X 5 M</t>
  </si>
  <si>
    <t xml:space="preserve"> 6 </t>
  </si>
  <si>
    <t>DIVERSOS</t>
  </si>
  <si>
    <t xml:space="preserve"> 6.1 </t>
  </si>
  <si>
    <t xml:space="preserve"> 6.2 </t>
  </si>
  <si>
    <t>TUBO DE PVC CORRUGADO FLEXÍVEL PERFURADO, DN 100 MM, PARA DRENO</t>
  </si>
  <si>
    <t xml:space="preserve"> 6.3 </t>
  </si>
  <si>
    <t xml:space="preserve"> 6.4 </t>
  </si>
  <si>
    <t xml:space="preserve"> 6.5 </t>
  </si>
  <si>
    <t xml:space="preserve"> 6.6 </t>
  </si>
  <si>
    <t>À</t>
  </si>
  <si>
    <t>PREFEITURA MUNICIPAL DE AURORA DO PARÁ - PA</t>
  </si>
  <si>
    <t>COMISSÃO PERMANENTE DE LICITAÇÃO DO MUNICÍPIO DE AURORA DO PARÁ - PA</t>
  </si>
  <si>
    <t>HORA DA ABERTURA: 08h30hrs</t>
  </si>
  <si>
    <t>B.D.I 30,5%</t>
  </si>
  <si>
    <t xml:space="preserve">PLANILHA ORÇAMENTARIA </t>
  </si>
  <si>
    <t>ITEM</t>
  </si>
  <si>
    <t>DESCRIÇÃO</t>
  </si>
  <si>
    <t>QUANT.</t>
  </si>
  <si>
    <t>VALOR UNIT COM BDI (R$)</t>
  </si>
  <si>
    <t>TOTAL (R$)</t>
  </si>
  <si>
    <t>PLACA DE OBRA EM LONA COM PLOTAGEM DE GRÁFICA</t>
  </si>
  <si>
    <t>LICENÇAS E TAXAS DA OBRA</t>
  </si>
  <si>
    <t>BARRACÃO DE MADEIRA/ALMOXARIFADO</t>
  </si>
  <si>
    <t>LIMPEZA DO TERRENO</t>
  </si>
  <si>
    <t>LOCAÇÃO DA OBRA A TRENA</t>
  </si>
  <si>
    <t>ATERRO INCLUINDO CARGA, DESCARGA, TRANSPORTE E APILOAMENTO</t>
  </si>
  <si>
    <t>BLOKRET SEXTAVADO E= 8CM (INCL. COLCHAO DE AREIA E REJUNTAMENTO)</t>
  </si>
  <si>
    <t>PLANTIO DE GRAMA (INCL. TERRA PRETA)</t>
  </si>
  <si>
    <t>CALÇADA (INCL.ALICERCE, BALDRAME E CONCRETO C/ JUNTA SECA)</t>
  </si>
  <si>
    <t>COLCHÃO DE AREIA E=20 CM</t>
  </si>
  <si>
    <t>CONCRETO ARMADO FCK=20MPA C/ FORMA MAD. BRANCA (INCL. LANÇAMENTO E ADENSAMENTO)</t>
  </si>
  <si>
    <t>BANCO EM CONCRETO 1,80X0,6M</t>
  </si>
  <si>
    <t>POSTE CÔNICO CONTINUO EM AÇO GALVANIZADO, CURVO, BRAÇO SIMPLES, FLANGELADO, H=9M, DIÂMETRO INFERIOR = 135MM</t>
  </si>
  <si>
    <t>CHUMBADOR DE AÇO, 1" X 600MM, PARA POSTES DE AÇO COM BASE, INCLUSO PORCA E ARRUELA</t>
  </si>
  <si>
    <t>ELETRODUTO PVC RÍGIDO DE 2"</t>
  </si>
  <si>
    <t>ELETRODUTO DE F°G° DE 2"</t>
  </si>
  <si>
    <t>CURVA 90 GRAUS PARA ELETRODUTO, PVC, ROSCÁVEL, DN 50MM (1 1/2") - FORNECIMENTO E INSTALAÇÃO</t>
  </si>
  <si>
    <t>LUVA PARA ELETRODUTO, PVC, ROSCÁVEL, DN 50MM (1 1/2") - FORNECIMENTO E INSTALAÇÃO</t>
  </si>
  <si>
    <t>DISJUNTOR TIPO NEMA, BIPOLAR 10 ATÉ 50 A, A TENSÃO MÁXIMA 415V</t>
  </si>
  <si>
    <t>CABO DE COBRE   2,5MM2 - 1 KV</t>
  </si>
  <si>
    <t>LÂMPADA MISTA 250W -E27</t>
  </si>
  <si>
    <t>REATOR LÂMP VAPOR DE MERCURIO 250W</t>
  </si>
  <si>
    <t>RELE FOTOELETRICO</t>
  </si>
  <si>
    <t>CABO DE COBRE   6MM2 - 1  KV</t>
  </si>
  <si>
    <t>CAIXA EM ALVENARIA DE  30X30X30CM C/ TPO. CONCRETO</t>
  </si>
  <si>
    <t>ESCORREGADOR DE FERRO GRANDE</t>
  </si>
  <si>
    <t>GANGORRA DE FERRO QUÁDRUPLA</t>
  </si>
  <si>
    <t>PLACA DE INAUGURAÇÃO  EM AÇO INOX/LETRAS BX. RELEVO- (40 X 30CM)</t>
  </si>
  <si>
    <t>CONCRETO ARMADO FCK=15 MPA C/FORMA MAD. BRANCA (INCL. LANÇAMENTO E ADENSAMENTO)</t>
  </si>
  <si>
    <t>PLANTIO DE ARBUSTO OU  CERCA VIVA</t>
  </si>
  <si>
    <t>TOTAL GERAL</t>
  </si>
  <si>
    <t xml:space="preserve">DATA DA ABERTURA: 14/07/2022 </t>
  </si>
  <si>
    <t>LICITAÇÃO/MODALIDADE:  TOMADA DE PREÇO Nº 2/2022-008</t>
  </si>
  <si>
    <t>PERCENTUAL ACUMULADO</t>
  </si>
  <si>
    <t>ACUMULADO DO MES (R$)</t>
  </si>
  <si>
    <t>PERCENTUAL SIMPLES (%)</t>
  </si>
  <si>
    <t>TOTAL DA ETAPA</t>
  </si>
  <si>
    <t>TOTAL</t>
  </si>
  <si>
    <t>4ª ETAPA</t>
  </si>
  <si>
    <t>3ª ETAPA</t>
  </si>
  <si>
    <t>2ª ETAPA</t>
  </si>
  <si>
    <t>1ª ETAPA</t>
  </si>
  <si>
    <t>%</t>
  </si>
  <si>
    <t>CRONOGRAMA FÍSICO / FINANCEIRO</t>
  </si>
  <si>
    <t>HORA DA ABERTURA: 08h30min</t>
  </si>
  <si>
    <t>I  →  Incidência de Impostos (PIS, COFINS e ISS)</t>
  </si>
  <si>
    <t>L  →  Taxa de Lucro/Remuneração</t>
  </si>
  <si>
    <t>DF    →  Despesas Financeiras</t>
  </si>
  <si>
    <t>G     →  Garantia</t>
  </si>
  <si>
    <t xml:space="preserve">R    →  Riscos </t>
  </si>
  <si>
    <t>S  →  Seguro</t>
  </si>
  <si>
    <t>AC  →  Administração Central</t>
  </si>
  <si>
    <t>Segundo Acórdão 2622/2013 do Tribunal de Contas da União – TCU, o cálculo do BDI deve ser feito da seguinte maneira:</t>
  </si>
  <si>
    <t>TAXA TOTAL DE BDI</t>
  </si>
  <si>
    <t>4.0</t>
  </si>
  <si>
    <t>Lucro</t>
  </si>
  <si>
    <t>3.1</t>
  </si>
  <si>
    <t>LUCRO</t>
  </si>
  <si>
    <t>3.0</t>
  </si>
  <si>
    <t>CPRB</t>
  </si>
  <si>
    <t>2.4</t>
  </si>
  <si>
    <t xml:space="preserve">ISS </t>
  </si>
  <si>
    <t>2.3</t>
  </si>
  <si>
    <t>Cofins</t>
  </si>
  <si>
    <t>2.2</t>
  </si>
  <si>
    <t>Pis</t>
  </si>
  <si>
    <t>2.1</t>
  </si>
  <si>
    <t>TRIBUTOS</t>
  </si>
  <si>
    <t>2.0</t>
  </si>
  <si>
    <t>Despesas Financeiras</t>
  </si>
  <si>
    <t>1.5</t>
  </si>
  <si>
    <t>Riscos</t>
  </si>
  <si>
    <t>1.3</t>
  </si>
  <si>
    <t>Seguros + Garantia</t>
  </si>
  <si>
    <t>1.2</t>
  </si>
  <si>
    <t>Administração Central e Local</t>
  </si>
  <si>
    <t>1.1</t>
  </si>
  <si>
    <t>CUSTOS INDIRETOS</t>
  </si>
  <si>
    <t>1.0</t>
  </si>
  <si>
    <t>BDI</t>
  </si>
  <si>
    <t>p</t>
  </si>
  <si>
    <t>TOTAL(A+B+C+D)</t>
  </si>
  <si>
    <t>D</t>
  </si>
  <si>
    <t xml:space="preserve">REINCIDÊNCIA DE GRUPO A SOBRE AVISO PRÉVIO TRABALHADO E REINCIDÊNCIA DO FGTS SOBRE AVISO PRÉVIO INDENIZADO </t>
  </si>
  <si>
    <t>D2</t>
  </si>
  <si>
    <t xml:space="preserve">REINCIDÊNCIA DE GRUPO A SOBRE GRUPO B </t>
  </si>
  <si>
    <t>D1</t>
  </si>
  <si>
    <t>GRUPO D</t>
  </si>
  <si>
    <t>C</t>
  </si>
  <si>
    <t>INDENIZAÇÃO ADICIONAL</t>
  </si>
  <si>
    <t>C5</t>
  </si>
  <si>
    <t>DEPÓSITO RESCISÃO SEM JUSTA CAUSA</t>
  </si>
  <si>
    <t>C4</t>
  </si>
  <si>
    <t>FÉRIAS INDENIZADAS</t>
  </si>
  <si>
    <t>C3</t>
  </si>
  <si>
    <t>AVISO PRÉVIO TRABALHADO</t>
  </si>
  <si>
    <t>C2</t>
  </si>
  <si>
    <t>AVISO PRÉVIO INDENIZADO</t>
  </si>
  <si>
    <t>C1</t>
  </si>
  <si>
    <t>GRUPO C</t>
  </si>
  <si>
    <t>B</t>
  </si>
  <si>
    <t>SALÁRIO MATERNIDADE</t>
  </si>
  <si>
    <t>B10</t>
  </si>
  <si>
    <t>FÉRIAS GOZADAS</t>
  </si>
  <si>
    <t>B9</t>
  </si>
  <si>
    <t>AUXÍLIO ACIDENTE DE TRABALHO</t>
  </si>
  <si>
    <t>B8</t>
  </si>
  <si>
    <t>Não Inside</t>
  </si>
  <si>
    <t>DIAS DE CHUVAS</t>
  </si>
  <si>
    <t>B7</t>
  </si>
  <si>
    <t>FALTAS JUSTIFICADAS</t>
  </si>
  <si>
    <t>B6</t>
  </si>
  <si>
    <t>LICENÇA PATERNIDADE</t>
  </si>
  <si>
    <t>B5</t>
  </si>
  <si>
    <t>13° SALÁRIO</t>
  </si>
  <si>
    <t>B4</t>
  </si>
  <si>
    <t>AUXÍLIO - ENFERMIDADE</t>
  </si>
  <si>
    <t>B3</t>
  </si>
  <si>
    <t>FERIADOS</t>
  </si>
  <si>
    <t>B2</t>
  </si>
  <si>
    <t>REPOUSO SEMANAL RENUMERADO</t>
  </si>
  <si>
    <t>B1</t>
  </si>
  <si>
    <t xml:space="preserve">GRUPO B </t>
  </si>
  <si>
    <t>A</t>
  </si>
  <si>
    <t>SECONCI</t>
  </si>
  <si>
    <t>A9</t>
  </si>
  <si>
    <t>FGTS</t>
  </si>
  <si>
    <t>A8</t>
  </si>
  <si>
    <t>SEGURO CONTRA ACIDENTES DE TRABALHO</t>
  </si>
  <si>
    <t>A7</t>
  </si>
  <si>
    <t>SALÁRIO EDUCAÇÃO</t>
  </si>
  <si>
    <t>A6</t>
  </si>
  <si>
    <t>SEBRAE</t>
  </si>
  <si>
    <t>A5</t>
  </si>
  <si>
    <t>INCRA</t>
  </si>
  <si>
    <t>A4</t>
  </si>
  <si>
    <t>SENAI</t>
  </si>
  <si>
    <t>A3</t>
  </si>
  <si>
    <t>SESI</t>
  </si>
  <si>
    <t>A2</t>
  </si>
  <si>
    <t>INSS</t>
  </si>
  <si>
    <t>A1</t>
  </si>
  <si>
    <t xml:space="preserve">GRUPO A </t>
  </si>
  <si>
    <t>MENSALISTA %</t>
  </si>
  <si>
    <t>HORISTA %</t>
  </si>
  <si>
    <t>CÓDIGO</t>
  </si>
  <si>
    <t>TABELA DE ENCARGOS SOCIAIS</t>
  </si>
  <si>
    <t xml:space="preserve">Mãe do Rio - PA, 14/07/2022 </t>
  </si>
  <si>
    <t>OBJETO: CONTRATAÇÃO DE EMPRESA ESPECIALIZADA NA CONSTRUÇÃO  DA PRAÇA NA COMUNIDADE BOA VISTA ZONA RURAL MUNICÍPIO DE AURORA DO PARÁ, ZONA  RURAL DO MUNICÍPIO DE AURORA DO PARÁ/PA NA EM CONFORMIDADE COM PROJETOS,  MEMORIAL DESCRITIVO E PLANILHAS ORÇAMENTÁRIAS.</t>
  </si>
  <si>
    <t>DATA DA ABERTURA: 14/072022</t>
  </si>
  <si>
    <t>H</t>
  </si>
  <si>
    <t>SERVENTE COM ENCARGOS COMPLEMENTARES</t>
  </si>
  <si>
    <t>PEDREIRO COM ENCARGOS COMPLEMENTARES</t>
  </si>
  <si>
    <t>AJUDANTE DE PEDREIRO COM ENCARGOS COMPLEMENTARES</t>
  </si>
  <si>
    <t>JARDINEIRO COM ENCARGOS COMPLEMENTARES</t>
  </si>
  <si>
    <t>CHP</t>
  </si>
  <si>
    <t>GUINDAUTO HIDRÁULICO, CAPACIDADE MÁXIMA DE CARGA 6200 KG, MOMENTO MÁXIMO DE CARGA 11,7 TM, ALCANCE MÁXIMO HORIZONTAL 9,70 M, INCLUSIVE CAMINHÃO TOCO PBT 16.000 KG, POTÊNCIA DE 189 CV - CHP DIURNO. AF_06/2014</t>
  </si>
  <si>
    <t>KG</t>
  </si>
  <si>
    <t>CARPINTEIRO COM ENCARGOS COMPLEMENTARES</t>
  </si>
  <si>
    <t>ELETRICISTA COM ENCARGOS COMPLEMENTARES</t>
  </si>
  <si>
    <t>CALCETEIRO COM ENCARGOS COMPLEMENTARES</t>
  </si>
  <si>
    <t>AUXILIAR DE ELETRICISTA COM ENCARGOS COMPLEMENTARES</t>
  </si>
  <si>
    <t>TUBO PVC, FLEXIVEL, CORRUGADO, PERFURADO, DN 110 MM, PARA DRENAGEM, SISTEMA IRRIGACAO</t>
  </si>
  <si>
    <t>CHUMBADOR DE ACO, 1" X 600 MM, PARA POSTES DE ACO COM BASE, INCLUSO PORCA E ARRUELA</t>
  </si>
  <si>
    <t>POSTE CONICO CONTINUO EM ACO GALVANIZADO, CURVO, BRACO SIMPLES, ENGASTADO,  H = 9 M, DIAMETRO INFERIOR = *135* MM</t>
  </si>
  <si>
    <t>LUMINARIA ABERTA P/ ILUMINACAO PUBLICA, TIPO X-57 PETERCO OU EQUIV</t>
  </si>
  <si>
    <t>CABO DE COBRE NU 35 MM2 MEIO-DURO</t>
  </si>
  <si>
    <t>PREGO DE ACO POLIDO COM CABECA 15 X 18 (1 1/2 X 13)</t>
  </si>
  <si>
    <t>TABUA NAO APARELHADA *2,5 X 30* CM, EM MACARANDUBA, ANGELIM OU EQUIVALENTE DA REGIAO - BRUTA</t>
  </si>
  <si>
    <t>MUDA DE ARBUSTO FOLHAGEM, SANSAO-DO-CAMPO OU EQUIVALENTE DA REGIAO, H= *50 A 70* CM</t>
  </si>
  <si>
    <t>MUDA DE ARVORE ORNAMENTAL, OITI/AROEIRA SALSA/ANGICO/IPE/JACARANDA OU EQUIVALENTE  DA REGIAO, H= *2* M</t>
  </si>
  <si>
    <t>COMPOSIÇÃO DE PREÇO UNITARIO - CPU</t>
  </si>
  <si>
    <t>TOTAL SEM B.D.I</t>
  </si>
  <si>
    <t>TOTAL COM B.D.I</t>
  </si>
  <si>
    <t>LONA COM PLOTAGEM DE GRÁFICA</t>
  </si>
  <si>
    <t>PERNAMANCA 3" X 2" 4 M - MADEIRA BRANCA</t>
  </si>
  <si>
    <t>PREGO 1 1/2"X13</t>
  </si>
  <si>
    <t>TAXA DE INCÊNDIO</t>
  </si>
  <si>
    <t>LIGAÇÃO PROVISÓRIA - LUZ</t>
  </si>
  <si>
    <t>TAXA DA PMB (III)</t>
  </si>
  <si>
    <t>LIGAÇÃO PROVISORIA - AGUA/ESGOTO</t>
  </si>
  <si>
    <t>TAXA DO CREA (III)</t>
  </si>
  <si>
    <t>TÁBUA DE MADEIRA BRANCA 4M</t>
  </si>
  <si>
    <t>TÁBUA DE MADEIRA FORTE 4M</t>
  </si>
  <si>
    <t>PREGO 2 1/2"X10</t>
  </si>
  <si>
    <t>CADEADO NO. 30</t>
  </si>
  <si>
    <t>MASSA DE VEDAÇÃO</t>
  </si>
  <si>
    <t>DOBRADIÇA 3"X3" COM PARAFUSO</t>
  </si>
  <si>
    <t>ALDRAVA P/ CADEADO (4X1/2")</t>
  </si>
  <si>
    <t>PARAFUSO FO GO 5/16" C= 110MM</t>
  </si>
  <si>
    <t>RÉGUA 3"X1" 4 M APAR.</t>
  </si>
  <si>
    <t>TELHA FIBROTEX (1.22X0.55M) E=4MM</t>
  </si>
  <si>
    <t>FECHADURA DE SOBREPOR COMUM</t>
  </si>
  <si>
    <t>ARRUELA CONCAVA EM PVC D=5/16"</t>
  </si>
  <si>
    <t>ARAME RECOZIDO NO. 18</t>
  </si>
  <si>
    <t>LINHA DE NYLON NO. 80</t>
  </si>
  <si>
    <t>ATERRO ARENOSO</t>
  </si>
  <si>
    <t>COMPACTADOR DE SOLO CM-13</t>
  </si>
  <si>
    <t>ARGAMASSA P/REJUNTAMENTO DE BLOKRET (1:7)</t>
  </si>
  <si>
    <t>AREIA</t>
  </si>
  <si>
    <t>BLOKRET  E=8CM</t>
  </si>
  <si>
    <t>GRAMA EM PLACA</t>
  </si>
  <si>
    <t>TERRA PRETA VEGETAL</t>
  </si>
  <si>
    <t>ESCAVAÇÃO MANUAL ATE 1.50M DE PROFUNDIDADE</t>
  </si>
  <si>
    <t>FUNDAÇÃO CORRIDA COM SEIXO</t>
  </si>
  <si>
    <t>CONCRETO C/ SEIXO E JUNTA SECA E=10CM</t>
  </si>
  <si>
    <t>BALDRAME EM CONC.CICLÓPICO C/PEDRA PRETA INCL.FORMA</t>
  </si>
  <si>
    <t>CONCRETO C/ SEIXO FCK= 20 MPA (INCL. LANÇAMENTO E ADENSAMENTO)</t>
  </si>
  <si>
    <t>ARMAÇÃO P/ CONCRETO</t>
  </si>
  <si>
    <t>DESFORMA</t>
  </si>
  <si>
    <t>FORMA  C/ MADEIRA BRANCA</t>
  </si>
  <si>
    <t>CONCRETO ARMADO P/ CALHAS E PERCINTAS (INCL. LANÇAMENTO E ADENSAMENTO)</t>
  </si>
  <si>
    <t>ELETRODUTO - FERRO GALVANIZADO 2"</t>
  </si>
  <si>
    <t>CURVA 90° P/ ELET PVC 1 1/2" (IE)</t>
  </si>
  <si>
    <t>LUVA P/ ELET. F°G° DE 1 1/2" (IE)</t>
  </si>
  <si>
    <t>DISJUNTOR 3P - 10 A 50A - PADRÃO DIN</t>
  </si>
  <si>
    <t>CABO DE COBRE 2,5 MM2 - 1 KV</t>
  </si>
  <si>
    <t>FITA ISOLANTE</t>
  </si>
  <si>
    <t>RELÉ FOTOELETRICO</t>
  </si>
  <si>
    <t>CABO DE COBRE 6,00 MM2 - 1 KV</t>
  </si>
  <si>
    <t>LASTRO DE CONCRETO MAGRO C/ SEIXO</t>
  </si>
  <si>
    <t>ALVENARIA TIJOLO DE BARRO A SINGELO</t>
  </si>
  <si>
    <t>REBOCO COM ARGAMASSA 1:6:ADIT. PLAST.</t>
  </si>
  <si>
    <t>CHAPISCO DE CIMENTO E AREIA NO TRAÇO 1:3</t>
  </si>
  <si>
    <t>CIMENTADO LISO E=2CM TRAÇO 1:3</t>
  </si>
  <si>
    <t>CONCRETO C/ SEIXO FCK= 15 MPA (INCL. LANÇAMENTO E ADENSAMENTO)</t>
  </si>
  <si>
    <t>1.1.1</t>
  </si>
  <si>
    <t>1.1.2</t>
  </si>
  <si>
    <t>1.1.3</t>
  </si>
  <si>
    <t>1.1.4</t>
  </si>
  <si>
    <t>1.1.5</t>
  </si>
  <si>
    <t>1.2.1</t>
  </si>
  <si>
    <t>2.1.1</t>
  </si>
  <si>
    <t>2.1.2</t>
  </si>
  <si>
    <t>2.1.3</t>
  </si>
  <si>
    <t>3.1.1</t>
  </si>
  <si>
    <t>3.1.2</t>
  </si>
  <si>
    <t>3.1.3</t>
  </si>
  <si>
    <t>3.1.4</t>
  </si>
  <si>
    <t>3.1.5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</si>
  <si>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</si>
  <si>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</si>
  <si>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</si>
  <si>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</si>
  <si>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</si>
  <si>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</si>
  <si>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</si>
  <si>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</si>
  <si>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</si>
  <si>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</si>
  <si>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</si>
  <si>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</si>
  <si>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</si>
  <si>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</si>
  <si>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</si>
  <si>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</si>
  <si>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</si>
  <si>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</si>
  <si>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</si>
  <si>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1.4</t>
  </si>
  <si>
    <t>1.4.1</t>
  </si>
  <si>
    <t>1.5.1</t>
  </si>
  <si>
    <t>1.5.2</t>
  </si>
  <si>
    <t>1.5.3</t>
  </si>
  <si>
    <t>1.5.4</t>
  </si>
  <si>
    <t>1.5.5</t>
  </si>
  <si>
    <t>1.5.6</t>
  </si>
  <si>
    <t>1.5.7</t>
  </si>
  <si>
    <t>3.2</t>
  </si>
  <si>
    <t>3.3</t>
  </si>
  <si>
    <t>3.3.1</t>
  </si>
  <si>
    <t>3.3.2</t>
  </si>
  <si>
    <t>3.3.3</t>
  </si>
  <si>
    <t>3.3.4</t>
  </si>
  <si>
    <t>3.2.1</t>
  </si>
  <si>
    <t>3.2.2</t>
  </si>
  <si>
    <t>3.2.3</t>
  </si>
  <si>
    <t>3.2.4</t>
  </si>
  <si>
    <t>3.4</t>
  </si>
  <si>
    <t>3.4.1</t>
  </si>
  <si>
    <t>3.4.2</t>
  </si>
  <si>
    <t>3.5</t>
  </si>
  <si>
    <t>3.5.1</t>
  </si>
  <si>
    <t>3.5.2</t>
  </si>
  <si>
    <t>3.5.3</t>
  </si>
  <si>
    <t>3.5.4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</si>
  <si>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</si>
  <si>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</si>
  <si>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</si>
  <si>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</si>
  <si>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</si>
  <si>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</si>
  <si>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</si>
  <si>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</si>
  <si>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</si>
  <si>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</si>
  <si>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</si>
  <si>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</si>
  <si>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</si>
  <si>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</si>
  <si>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5.1</t>
  </si>
  <si>
    <t>5.1.1</t>
  </si>
  <si>
    <t>5.1.2</t>
  </si>
  <si>
    <t>5.1.3</t>
  </si>
  <si>
    <t>5.1.4</t>
  </si>
  <si>
    <t>5.1.5</t>
  </si>
  <si>
    <t>5.1.6</t>
  </si>
  <si>
    <t>5.2</t>
  </si>
  <si>
    <t>5.2.1</t>
  </si>
  <si>
    <t>5.3</t>
  </si>
  <si>
    <t>5.3.1</t>
  </si>
  <si>
    <t>5.5.1</t>
  </si>
  <si>
    <t>5.3.2</t>
  </si>
  <si>
    <t>5.3.3</t>
  </si>
  <si>
    <t>5.4</t>
  </si>
  <si>
    <t>5.4.1</t>
  </si>
  <si>
    <t>5.4.2</t>
  </si>
  <si>
    <t>5.4.3</t>
  </si>
  <si>
    <t>5.5</t>
  </si>
  <si>
    <t>5.5.2</t>
  </si>
  <si>
    <t>5.5.3</t>
  </si>
  <si>
    <t>5.6</t>
  </si>
  <si>
    <t>5.6.1</t>
  </si>
  <si>
    <t>5.6.2</t>
  </si>
  <si>
    <t>5.6.3</t>
  </si>
  <si>
    <t>5.7</t>
  </si>
  <si>
    <t>5.7.1</t>
  </si>
  <si>
    <t>5.7.2</t>
  </si>
  <si>
    <t>5.7.3</t>
  </si>
  <si>
    <t>5.8</t>
  </si>
  <si>
    <t>5.8.1</t>
  </si>
  <si>
    <t>5.8.2</t>
  </si>
  <si>
    <t>5.8.3</t>
  </si>
  <si>
    <t>5.8.4</t>
  </si>
  <si>
    <t>5.9</t>
  </si>
  <si>
    <t>5.9.1</t>
  </si>
  <si>
    <t>5.9.2</t>
  </si>
  <si>
    <t>5.9.3</t>
  </si>
  <si>
    <t>5.10</t>
  </si>
  <si>
    <t>5.10.1</t>
  </si>
  <si>
    <t>5.10.2</t>
  </si>
  <si>
    <t>5.10.3</t>
  </si>
  <si>
    <t>5.11</t>
  </si>
  <si>
    <t>5.11.1</t>
  </si>
  <si>
    <t>5.11.2</t>
  </si>
  <si>
    <t>5.11.3</t>
  </si>
  <si>
    <t>5.12</t>
  </si>
  <si>
    <t>5.12.1</t>
  </si>
  <si>
    <t>5.12.2</t>
  </si>
  <si>
    <t>5.12.3</t>
  </si>
  <si>
    <t>5.13</t>
  </si>
  <si>
    <t>5.13.1</t>
  </si>
  <si>
    <t>5.13.2</t>
  </si>
  <si>
    <t>5.13.3</t>
  </si>
  <si>
    <t>5.13.4</t>
  </si>
  <si>
    <t>5.14</t>
  </si>
  <si>
    <t>5.14.1</t>
  </si>
  <si>
    <t>M²</t>
  </si>
  <si>
    <t>DZ</t>
  </si>
  <si>
    <t>RL</t>
  </si>
  <si>
    <t>M³</t>
  </si>
  <si>
    <t>HP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</si>
  <si>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</si>
  <si>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</si>
  <si>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</si>
  <si>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</si>
  <si>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</si>
  <si>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</si>
  <si>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</si>
  <si>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</si>
  <si>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6.2</t>
  </si>
  <si>
    <t>6.2.1</t>
  </si>
  <si>
    <t>6.2.2</t>
  </si>
  <si>
    <t>6.2.3</t>
  </si>
  <si>
    <t>6.3</t>
  </si>
  <si>
    <t>6.3.1</t>
  </si>
  <si>
    <t>6.4</t>
  </si>
  <si>
    <t>6.4.1</t>
  </si>
  <si>
    <t>6.5</t>
  </si>
  <si>
    <t>6.5.1</t>
  </si>
  <si>
    <t>6.5.2</t>
  </si>
  <si>
    <t>6.5.3</t>
  </si>
  <si>
    <t>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</si>
</sst>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#,##0.0000000"/>
    <numFmt numFmtId="165" formatCode="&quot;R$&quot;\ #,##0.00"/>
    <numFmt numFmtId="166" formatCode="0.0%"/>
    <numFmt numFmtId="167" formatCode="0.000%"/>
  </numFmts>
  <fonts count="40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 "/>
    </font>
    <font>
      <b/>
      <sz val="11"/>
      <name val="Calibri "/>
    </font>
    <font>
      <b/>
      <sz val="12"/>
      <color theme="1"/>
      <name val="Calibri"/>
      <family val="2"/>
      <scheme val="minor"/>
    </font>
    <font>
      <b/>
      <sz val="10"/>
      <name val="Calibri "/>
    </font>
    <font>
      <sz val="10"/>
      <name val="Calibri "/>
    </font>
    <font>
      <sz val="10"/>
      <name val="Arial"/>
      <family val="2"/>
    </font>
    <font>
      <sz val="10"/>
      <color rgb="FF000000"/>
      <name val="Calibri "/>
    </font>
    <font>
      <sz val="12"/>
      <color theme="1"/>
      <name val="Calibri"/>
      <family val="2"/>
      <scheme val="minor"/>
    </font>
    <font>
      <b/>
      <sz val="11"/>
      <color theme="1"/>
      <name val="Calibri "/>
    </font>
    <font>
      <sz val="12"/>
      <name val="Calibri"/>
      <family val="2"/>
      <scheme val="minor"/>
    </font>
    <font>
      <sz val="12"/>
      <color rgb="FF000000"/>
      <name val="Verdana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entury Gothic"/>
      <family val="2"/>
    </font>
    <font>
      <sz val="11"/>
      <color rgb="FF000000"/>
      <name val="Verdana"/>
      <family val="2"/>
    </font>
    <font>
      <sz val="11"/>
      <color theme="1"/>
      <name val="Calibri "/>
    </font>
    <font>
      <b/>
      <sz val="11"/>
      <color indexed="8"/>
      <name val="Calibri "/>
    </font>
    <font>
      <sz val="11"/>
      <color indexed="8"/>
      <name val="Calibri "/>
    </font>
    <font>
      <sz val="11"/>
      <color rgb="FF000000"/>
      <name val="Calibri "/>
    </font>
    <font>
      <b/>
      <sz val="10"/>
      <color theme="1"/>
      <name val="Calibri "/>
    </font>
    <font>
      <sz val="14"/>
      <color theme="1"/>
      <name val="Calibri "/>
    </font>
    <font>
      <b/>
      <sz val="9"/>
      <name val="Calibri "/>
    </font>
    <font>
      <sz val="10"/>
      <name val="Calibri"/>
      <family val="2"/>
    </font>
    <font>
      <b/>
      <sz val="10"/>
      <color rgb="FF000000"/>
      <name val="Calibri "/>
    </font>
    <font>
      <b/>
      <sz val="10"/>
      <color rgb="FF000000"/>
      <name val="Calibri"/>
      <family val="2"/>
    </font>
    <font>
      <sz val="8"/>
      <name val="Arial"/>
      <family val="1"/>
    </font>
  </fonts>
  <fills count="1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1" fillId="0" borderId="0" xfId="0" applyFont="1" applyAlignment="1">
      <alignment vertical="center" wrapText="1"/>
    </xf>
    <xf numFmtId="44" fontId="3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2" fontId="12" fillId="7" borderId="1" xfId="0" applyNumberFormat="1" applyFont="1" applyFill="1" applyBorder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 vertical="center"/>
    </xf>
    <xf numFmtId="0" fontId="1" fillId="0" borderId="0" xfId="2"/>
    <xf numFmtId="10" fontId="1" fillId="0" borderId="0" xfId="2" applyNumberFormat="1"/>
    <xf numFmtId="0" fontId="20" fillId="0" borderId="0" xfId="5" applyFont="1"/>
    <xf numFmtId="0" fontId="21" fillId="0" borderId="0" xfId="2" applyFont="1" applyAlignment="1">
      <alignment vertical="center"/>
    </xf>
    <xf numFmtId="166" fontId="24" fillId="11" borderId="4" xfId="6" applyNumberFormat="1" applyFont="1" applyFill="1" applyBorder="1" applyAlignment="1">
      <alignment horizontal="center" vertical="center"/>
    </xf>
    <xf numFmtId="0" fontId="25" fillId="14" borderId="5" xfId="5" applyFont="1" applyFill="1" applyBorder="1" applyAlignment="1">
      <alignment horizontal="center"/>
    </xf>
    <xf numFmtId="0" fontId="26" fillId="14" borderId="6" xfId="5" applyFont="1" applyFill="1" applyBorder="1" applyAlignment="1">
      <alignment horizontal="center"/>
    </xf>
    <xf numFmtId="167" fontId="20" fillId="0" borderId="10" xfId="5" applyNumberFormat="1" applyFont="1" applyBorder="1" applyAlignment="1">
      <alignment horizontal="center" vertical="center"/>
    </xf>
    <xf numFmtId="0" fontId="20" fillId="0" borderId="1" xfId="5" applyFont="1" applyBorder="1"/>
    <xf numFmtId="0" fontId="20" fillId="0" borderId="11" xfId="5" applyFont="1" applyBorder="1" applyAlignment="1">
      <alignment horizontal="center"/>
    </xf>
    <xf numFmtId="10" fontId="20" fillId="0" borderId="10" xfId="5" applyNumberFormat="1" applyFont="1" applyBorder="1" applyAlignment="1">
      <alignment horizontal="center" vertical="center"/>
    </xf>
    <xf numFmtId="0" fontId="20" fillId="0" borderId="1" xfId="5" applyFont="1" applyBorder="1" applyAlignment="1">
      <alignment horizontal="center"/>
    </xf>
    <xf numFmtId="10" fontId="26" fillId="0" borderId="10" xfId="5" applyNumberFormat="1" applyFont="1" applyBorder="1" applyAlignment="1">
      <alignment horizontal="center" vertical="center"/>
    </xf>
    <xf numFmtId="0" fontId="26" fillId="0" borderId="1" xfId="5" applyFont="1" applyBorder="1" applyAlignment="1">
      <alignment horizontal="center"/>
    </xf>
    <xf numFmtId="0" fontId="26" fillId="0" borderId="11" xfId="5" applyFont="1" applyBorder="1" applyAlignment="1">
      <alignment horizontal="center"/>
    </xf>
    <xf numFmtId="10" fontId="26" fillId="0" borderId="27" xfId="5" applyNumberFormat="1" applyFont="1" applyBorder="1" applyAlignment="1">
      <alignment horizontal="center" vertical="center"/>
    </xf>
    <xf numFmtId="0" fontId="26" fillId="0" borderId="13" xfId="5" applyFont="1" applyBorder="1" applyAlignment="1">
      <alignment horizontal="center"/>
    </xf>
    <xf numFmtId="0" fontId="26" fillId="0" borderId="14" xfId="5" applyFont="1" applyBorder="1" applyAlignment="1">
      <alignment horizontal="center"/>
    </xf>
    <xf numFmtId="0" fontId="28" fillId="0" borderId="0" xfId="0" applyFont="1"/>
    <xf numFmtId="0" fontId="29" fillId="0" borderId="0" xfId="2" applyFont="1"/>
    <xf numFmtId="0" fontId="29" fillId="0" borderId="0" xfId="2" applyFont="1" applyAlignment="1">
      <alignment horizontal="center"/>
    </xf>
    <xf numFmtId="0" fontId="29" fillId="0" borderId="0" xfId="5" applyFont="1"/>
    <xf numFmtId="0" fontId="29" fillId="0" borderId="0" xfId="5" applyFont="1" applyAlignment="1">
      <alignment horizontal="center"/>
    </xf>
    <xf numFmtId="10" fontId="30" fillId="13" borderId="4" xfId="5" applyNumberFormat="1" applyFont="1" applyFill="1" applyBorder="1" applyAlignment="1">
      <alignment horizontal="center" vertical="center"/>
    </xf>
    <xf numFmtId="10" fontId="30" fillId="13" borderId="5" xfId="5" applyNumberFormat="1" applyFont="1" applyFill="1" applyBorder="1" applyAlignment="1">
      <alignment horizontal="center" vertical="center"/>
    </xf>
    <xf numFmtId="10" fontId="30" fillId="11" borderId="28" xfId="5" applyNumberFormat="1" applyFont="1" applyFill="1" applyBorder="1" applyAlignment="1">
      <alignment horizontal="center" vertical="center"/>
    </xf>
    <xf numFmtId="10" fontId="30" fillId="11" borderId="29" xfId="5" applyNumberFormat="1" applyFont="1" applyFill="1" applyBorder="1" applyAlignment="1">
      <alignment horizontal="center" vertical="center"/>
    </xf>
    <xf numFmtId="0" fontId="30" fillId="11" borderId="30" xfId="5" applyFont="1" applyFill="1" applyBorder="1" applyAlignment="1">
      <alignment horizontal="right"/>
    </xf>
    <xf numFmtId="0" fontId="30" fillId="11" borderId="31" xfId="5" applyFont="1" applyFill="1" applyBorder="1" applyAlignment="1">
      <alignment horizontal="center"/>
    </xf>
    <xf numFmtId="10" fontId="31" fillId="0" borderId="10" xfId="5" applyNumberFormat="1" applyFont="1" applyBorder="1" applyAlignment="1">
      <alignment horizontal="center" vertical="center"/>
    </xf>
    <xf numFmtId="10" fontId="31" fillId="0" borderId="32" xfId="5" applyNumberFormat="1" applyFont="1" applyBorder="1" applyAlignment="1">
      <alignment horizontal="center" vertical="center"/>
    </xf>
    <xf numFmtId="0" fontId="32" fillId="0" borderId="1" xfId="2" applyFont="1" applyBorder="1" applyAlignment="1">
      <alignment horizontal="left" vertical="center" wrapText="1"/>
    </xf>
    <xf numFmtId="0" fontId="31" fillId="0" borderId="33" xfId="5" applyFont="1" applyBorder="1" applyAlignment="1">
      <alignment horizontal="center" vertical="center"/>
    </xf>
    <xf numFmtId="0" fontId="31" fillId="0" borderId="33" xfId="5" applyFont="1" applyBorder="1" applyAlignment="1">
      <alignment horizontal="center"/>
    </xf>
    <xf numFmtId="10" fontId="30" fillId="11" borderId="10" xfId="5" applyNumberFormat="1" applyFont="1" applyFill="1" applyBorder="1" applyAlignment="1">
      <alignment horizontal="center"/>
    </xf>
    <xf numFmtId="10" fontId="30" fillId="11" borderId="1" xfId="5" applyNumberFormat="1" applyFont="1" applyFill="1" applyBorder="1" applyAlignment="1">
      <alignment horizontal="center"/>
    </xf>
    <xf numFmtId="0" fontId="30" fillId="11" borderId="35" xfId="5" applyFont="1" applyFill="1" applyBorder="1" applyAlignment="1">
      <alignment horizontal="right"/>
    </xf>
    <xf numFmtId="0" fontId="30" fillId="11" borderId="11" xfId="5" applyFont="1" applyFill="1" applyBorder="1" applyAlignment="1">
      <alignment horizontal="center"/>
    </xf>
    <xf numFmtId="10" fontId="31" fillId="0" borderId="10" xfId="5" applyNumberFormat="1" applyFont="1" applyBorder="1" applyAlignment="1">
      <alignment horizontal="center"/>
    </xf>
    <xf numFmtId="10" fontId="31" fillId="0" borderId="1" xfId="5" applyNumberFormat="1" applyFont="1" applyBorder="1" applyAlignment="1">
      <alignment horizontal="center"/>
    </xf>
    <xf numFmtId="0" fontId="32" fillId="0" borderId="1" xfId="2" applyFont="1" applyBorder="1" applyAlignment="1">
      <alignment horizontal="left" vertical="center"/>
    </xf>
    <xf numFmtId="10" fontId="21" fillId="11" borderId="10" xfId="5" applyNumberFormat="1" applyFont="1" applyFill="1" applyBorder="1" applyAlignment="1">
      <alignment horizontal="center" vertical="center"/>
    </xf>
    <xf numFmtId="10" fontId="21" fillId="11" borderId="1" xfId="5" applyNumberFormat="1" applyFont="1" applyFill="1" applyBorder="1" applyAlignment="1">
      <alignment horizontal="center" vertical="center"/>
    </xf>
    <xf numFmtId="0" fontId="21" fillId="11" borderId="22" xfId="5" applyFont="1" applyFill="1" applyBorder="1" applyAlignment="1">
      <alignment horizontal="right"/>
    </xf>
    <xf numFmtId="0" fontId="21" fillId="11" borderId="11" xfId="5" applyFont="1" applyFill="1" applyBorder="1" applyAlignment="1">
      <alignment horizontal="center"/>
    </xf>
    <xf numFmtId="10" fontId="29" fillId="0" borderId="10" xfId="5" applyNumberFormat="1" applyFont="1" applyBorder="1" applyAlignment="1">
      <alignment horizontal="center" vertical="center"/>
    </xf>
    <xf numFmtId="10" fontId="29" fillId="0" borderId="1" xfId="5" applyNumberFormat="1" applyFont="1" applyBorder="1" applyAlignment="1">
      <alignment horizontal="center" vertical="center"/>
    </xf>
    <xf numFmtId="0" fontId="29" fillId="0" borderId="11" xfId="5" applyFont="1" applyBorder="1" applyAlignment="1">
      <alignment horizontal="center"/>
    </xf>
    <xf numFmtId="0" fontId="31" fillId="0" borderId="11" xfId="5" applyFont="1" applyBorder="1" applyAlignment="1">
      <alignment horizontal="center"/>
    </xf>
    <xf numFmtId="10" fontId="31" fillId="0" borderId="1" xfId="5" applyNumberFormat="1" applyFont="1" applyBorder="1" applyAlignment="1">
      <alignment horizontal="center" vertical="center"/>
    </xf>
    <xf numFmtId="0" fontId="21" fillId="11" borderId="36" xfId="5" applyFont="1" applyFill="1" applyBorder="1" applyAlignment="1">
      <alignment horizontal="right"/>
    </xf>
    <xf numFmtId="10" fontId="29" fillId="0" borderId="32" xfId="5" applyNumberFormat="1" applyFont="1" applyBorder="1" applyAlignment="1">
      <alignment horizontal="center" vertical="center"/>
    </xf>
    <xf numFmtId="0" fontId="29" fillId="0" borderId="33" xfId="5" applyFont="1" applyBorder="1" applyAlignment="1">
      <alignment horizontal="center"/>
    </xf>
    <xf numFmtId="10" fontId="29" fillId="0" borderId="37" xfId="5" applyNumberFormat="1" applyFont="1" applyBorder="1" applyAlignment="1">
      <alignment horizontal="center" vertical="center"/>
    </xf>
    <xf numFmtId="10" fontId="29" fillId="0" borderId="38" xfId="5" applyNumberFormat="1" applyFont="1" applyBorder="1" applyAlignment="1">
      <alignment horizontal="center" vertical="center"/>
    </xf>
    <xf numFmtId="0" fontId="32" fillId="0" borderId="36" xfId="2" applyFont="1" applyBorder="1" applyAlignment="1">
      <alignment horizontal="left" vertical="center"/>
    </xf>
    <xf numFmtId="0" fontId="29" fillId="0" borderId="39" xfId="5" applyFont="1" applyBorder="1" applyAlignment="1">
      <alignment horizontal="center"/>
    </xf>
    <xf numFmtId="10" fontId="21" fillId="13" borderId="40" xfId="5" applyNumberFormat="1" applyFont="1" applyFill="1" applyBorder="1" applyAlignment="1">
      <alignment horizontal="center" vertical="center"/>
    </xf>
    <xf numFmtId="0" fontId="21" fillId="13" borderId="41" xfId="5" applyFont="1" applyFill="1" applyBorder="1" applyAlignment="1">
      <alignment horizontal="center" vertical="center"/>
    </xf>
    <xf numFmtId="0" fontId="21" fillId="13" borderId="42" xfId="5" applyFont="1" applyFill="1" applyBorder="1" applyAlignment="1">
      <alignment horizontal="center" vertical="center"/>
    </xf>
    <xf numFmtId="0" fontId="33" fillId="13" borderId="43" xfId="5" applyFont="1" applyFill="1" applyBorder="1" applyAlignment="1">
      <alignment horizontal="center" vertical="center"/>
    </xf>
    <xf numFmtId="0" fontId="34" fillId="0" borderId="0" xfId="2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Fill="1"/>
    <xf numFmtId="0" fontId="28" fillId="0" borderId="0" xfId="0" applyFont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Fill="1" applyBorder="1"/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28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Fill="1" applyBorder="1" applyAlignment="1">
      <alignment horizontal="center" vertical="top" wrapText="1"/>
    </xf>
    <xf numFmtId="4" fontId="35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right" vertical="top" wrapText="1"/>
    </xf>
    <xf numFmtId="4" fontId="19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0" borderId="0" xfId="2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9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/>
    </xf>
    <xf numFmtId="10" fontId="17" fillId="11" borderId="1" xfId="4" applyNumberFormat="1" applyFont="1" applyFill="1" applyBorder="1" applyAlignment="1">
      <alignment horizontal="center" vertical="center"/>
    </xf>
    <xf numFmtId="165" fontId="17" fillId="11" borderId="11" xfId="2" applyNumberFormat="1" applyFont="1" applyFill="1" applyBorder="1" applyAlignment="1">
      <alignment horizontal="center" vertical="center"/>
    </xf>
    <xf numFmtId="165" fontId="17" fillId="11" borderId="1" xfId="2" applyNumberFormat="1" applyFont="1" applyFill="1" applyBorder="1" applyAlignment="1">
      <alignment horizontal="center" vertical="center"/>
    </xf>
    <xf numFmtId="10" fontId="17" fillId="11" borderId="6" xfId="3" applyNumberFormat="1" applyFont="1" applyFill="1" applyBorder="1" applyAlignment="1">
      <alignment horizontal="center" vertical="center"/>
    </xf>
    <xf numFmtId="10" fontId="17" fillId="11" borderId="5" xfId="3" applyNumberFormat="1" applyFont="1" applyFill="1" applyBorder="1" applyAlignment="1">
      <alignment horizontal="center" vertical="center"/>
    </xf>
    <xf numFmtId="165" fontId="17" fillId="11" borderId="14" xfId="2" applyNumberFormat="1" applyFont="1" applyFill="1" applyBorder="1" applyAlignment="1">
      <alignment horizontal="center" vertical="center"/>
    </xf>
    <xf numFmtId="165" fontId="17" fillId="11" borderId="13" xfId="2" applyNumberFormat="1" applyFont="1" applyFill="1" applyBorder="1" applyAlignment="1">
      <alignment horizontal="center" vertical="center"/>
    </xf>
    <xf numFmtId="10" fontId="17" fillId="11" borderId="11" xfId="4" applyNumberFormat="1" applyFont="1" applyFill="1" applyBorder="1" applyAlignment="1">
      <alignment horizontal="center" vertical="center"/>
    </xf>
    <xf numFmtId="165" fontId="17" fillId="0" borderId="11" xfId="2" applyNumberFormat="1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44" fontId="17" fillId="0" borderId="1" xfId="2" applyNumberFormat="1" applyFont="1" applyBorder="1" applyAlignment="1">
      <alignment horizontal="center" vertical="center"/>
    </xf>
    <xf numFmtId="9" fontId="17" fillId="0" borderId="1" xfId="2" applyNumberFormat="1" applyFont="1" applyBorder="1" applyAlignment="1">
      <alignment horizontal="center" vertical="center"/>
    </xf>
    <xf numFmtId="10" fontId="17" fillId="0" borderId="11" xfId="2" applyNumberFormat="1" applyFont="1" applyBorder="1" applyAlignment="1">
      <alignment horizontal="center" vertical="center"/>
    </xf>
    <xf numFmtId="10" fontId="17" fillId="0" borderId="1" xfId="2" applyNumberFormat="1" applyFont="1" applyBorder="1" applyAlignment="1">
      <alignment horizontal="center" vertical="center"/>
    </xf>
    <xf numFmtId="0" fontId="17" fillId="11" borderId="19" xfId="2" applyFont="1" applyFill="1" applyBorder="1" applyAlignment="1">
      <alignment horizontal="center" vertical="center"/>
    </xf>
    <xf numFmtId="0" fontId="17" fillId="11" borderId="17" xfId="2" applyFont="1" applyFill="1" applyBorder="1" applyAlignment="1">
      <alignment horizontal="center" vertical="center"/>
    </xf>
    <xf numFmtId="0" fontId="17" fillId="11" borderId="15" xfId="2" applyFont="1" applyFill="1" applyBorder="1" applyAlignment="1">
      <alignment horizontal="center" vertical="center"/>
    </xf>
    <xf numFmtId="44" fontId="17" fillId="11" borderId="19" xfId="2" applyNumberFormat="1" applyFont="1" applyFill="1" applyBorder="1" applyAlignment="1">
      <alignment horizontal="left" vertical="center" wrapText="1"/>
    </xf>
    <xf numFmtId="44" fontId="17" fillId="11" borderId="17" xfId="2" applyNumberFormat="1" applyFont="1" applyFill="1" applyBorder="1" applyAlignment="1">
      <alignment horizontal="left" vertical="center" wrapText="1"/>
    </xf>
    <xf numFmtId="44" fontId="17" fillId="11" borderId="15" xfId="2" applyNumberFormat="1" applyFont="1" applyFill="1" applyBorder="1" applyAlignment="1">
      <alignment horizontal="left" vertical="center" wrapText="1"/>
    </xf>
    <xf numFmtId="10" fontId="17" fillId="11" borderId="20" xfId="3" applyNumberFormat="1" applyFont="1" applyFill="1" applyBorder="1" applyAlignment="1">
      <alignment horizontal="center" vertical="center"/>
    </xf>
    <xf numFmtId="10" fontId="17" fillId="11" borderId="18" xfId="3" applyNumberFormat="1" applyFont="1" applyFill="1" applyBorder="1" applyAlignment="1">
      <alignment horizontal="center" vertical="center"/>
    </xf>
    <xf numFmtId="10" fontId="17" fillId="11" borderId="16" xfId="3" applyNumberFormat="1" applyFont="1" applyFill="1" applyBorder="1" applyAlignment="1">
      <alignment horizontal="center" vertical="center"/>
    </xf>
    <xf numFmtId="9" fontId="17" fillId="0" borderId="11" xfId="2" applyNumberFormat="1" applyFont="1" applyBorder="1" applyAlignment="1">
      <alignment horizontal="center" vertical="center"/>
    </xf>
    <xf numFmtId="0" fontId="16" fillId="13" borderId="20" xfId="2" applyFont="1" applyFill="1" applyBorder="1" applyAlignment="1">
      <alignment horizontal="center" vertical="center"/>
    </xf>
    <xf numFmtId="0" fontId="16" fillId="13" borderId="24" xfId="2" applyFont="1" applyFill="1" applyBorder="1" applyAlignment="1">
      <alignment horizontal="center" vertical="center"/>
    </xf>
    <xf numFmtId="0" fontId="16" fillId="13" borderId="18" xfId="2" applyFont="1" applyFill="1" applyBorder="1" applyAlignment="1">
      <alignment horizontal="center" vertical="center"/>
    </xf>
    <xf numFmtId="0" fontId="16" fillId="13" borderId="23" xfId="2" applyFont="1" applyFill="1" applyBorder="1" applyAlignment="1">
      <alignment horizontal="center" vertical="center"/>
    </xf>
    <xf numFmtId="0" fontId="20" fillId="0" borderId="0" xfId="2" applyFont="1" applyAlignment="1">
      <alignment horizontal="left" vertical="center" wrapText="1"/>
    </xf>
    <xf numFmtId="0" fontId="14" fillId="13" borderId="8" xfId="2" applyFont="1" applyFill="1" applyBorder="1" applyAlignment="1">
      <alignment horizontal="center" vertical="center"/>
    </xf>
    <xf numFmtId="0" fontId="14" fillId="13" borderId="7" xfId="2" applyFont="1" applyFill="1" applyBorder="1" applyAlignment="1">
      <alignment horizontal="center" vertical="center"/>
    </xf>
    <xf numFmtId="0" fontId="14" fillId="13" borderId="25" xfId="2" applyFont="1" applyFill="1" applyBorder="1" applyAlignment="1">
      <alignment horizontal="center" vertical="center"/>
    </xf>
    <xf numFmtId="0" fontId="20" fillId="0" borderId="0" xfId="2" applyFont="1" applyAlignment="1">
      <alignment horizontal="left" vertical="top" wrapText="1"/>
    </xf>
    <xf numFmtId="9" fontId="17" fillId="0" borderId="14" xfId="2" applyNumberFormat="1" applyFont="1" applyBorder="1" applyAlignment="1">
      <alignment horizontal="center" vertical="center"/>
    </xf>
    <xf numFmtId="9" fontId="17" fillId="0" borderId="13" xfId="2" applyNumberFormat="1" applyFont="1" applyBorder="1" applyAlignment="1">
      <alignment horizontal="center" vertical="center"/>
    </xf>
    <xf numFmtId="10" fontId="17" fillId="0" borderId="13" xfId="2" applyNumberFormat="1" applyFont="1" applyBorder="1" applyAlignment="1">
      <alignment horizontal="center" vertical="center"/>
    </xf>
    <xf numFmtId="0" fontId="17" fillId="12" borderId="11" xfId="2" applyFont="1" applyFill="1" applyBorder="1" applyAlignment="1">
      <alignment horizontal="center" vertical="center"/>
    </xf>
    <xf numFmtId="0" fontId="17" fillId="12" borderId="1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20" fillId="0" borderId="26" xfId="2" applyFont="1" applyBorder="1" applyAlignment="1">
      <alignment horizontal="left" vertical="center" wrapText="1"/>
    </xf>
    <xf numFmtId="44" fontId="19" fillId="11" borderId="19" xfId="2" applyNumberFormat="1" applyFont="1" applyFill="1" applyBorder="1" applyAlignment="1">
      <alignment horizontal="center" vertical="center"/>
    </xf>
    <xf numFmtId="44" fontId="19" fillId="11" borderId="17" xfId="2" applyNumberFormat="1" applyFont="1" applyFill="1" applyBorder="1" applyAlignment="1">
      <alignment horizontal="center" vertical="center"/>
    </xf>
    <xf numFmtId="44" fontId="19" fillId="11" borderId="15" xfId="2" applyNumberFormat="1" applyFont="1" applyFill="1" applyBorder="1" applyAlignment="1">
      <alignment horizontal="center" vertical="center"/>
    </xf>
    <xf numFmtId="0" fontId="17" fillId="11" borderId="19" xfId="2" applyFont="1" applyFill="1" applyBorder="1" applyAlignment="1">
      <alignment horizontal="left" vertical="center" wrapText="1"/>
    </xf>
    <xf numFmtId="0" fontId="17" fillId="11" borderId="17" xfId="2" applyFont="1" applyFill="1" applyBorder="1" applyAlignment="1">
      <alignment horizontal="left" vertical="center" wrapText="1"/>
    </xf>
    <xf numFmtId="0" fontId="17" fillId="11" borderId="15" xfId="2" applyFont="1" applyFill="1" applyBorder="1" applyAlignment="1">
      <alignment horizontal="left" vertical="center" wrapText="1"/>
    </xf>
    <xf numFmtId="44" fontId="17" fillId="0" borderId="11" xfId="2" applyNumberFormat="1" applyFont="1" applyBorder="1" applyAlignment="1">
      <alignment horizontal="center" vertical="center"/>
    </xf>
    <xf numFmtId="0" fontId="16" fillId="13" borderId="19" xfId="2" applyFont="1" applyFill="1" applyBorder="1" applyAlignment="1">
      <alignment horizontal="center" vertical="center"/>
    </xf>
    <xf numFmtId="0" fontId="16" fillId="13" borderId="15" xfId="2" applyFont="1" applyFill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6" fillId="11" borderId="8" xfId="2" applyFont="1" applyFill="1" applyBorder="1" applyAlignment="1">
      <alignment horizontal="center" vertical="center"/>
    </xf>
    <xf numFmtId="0" fontId="16" fillId="11" borderId="7" xfId="2" applyFont="1" applyFill="1" applyBorder="1" applyAlignment="1">
      <alignment horizontal="center" vertical="center"/>
    </xf>
    <xf numFmtId="44" fontId="16" fillId="11" borderId="12" xfId="2" applyNumberFormat="1" applyFont="1" applyFill="1" applyBorder="1" applyAlignment="1">
      <alignment horizontal="center" vertical="center"/>
    </xf>
    <xf numFmtId="44" fontId="16" fillId="11" borderId="9" xfId="2" applyNumberFormat="1" applyFont="1" applyFill="1" applyBorder="1" applyAlignment="1">
      <alignment horizontal="center" vertical="center"/>
    </xf>
    <xf numFmtId="44" fontId="16" fillId="11" borderId="3" xfId="2" applyNumberFormat="1" applyFont="1" applyFill="1" applyBorder="1" applyAlignment="1">
      <alignment horizontal="center" vertical="center"/>
    </xf>
    <xf numFmtId="44" fontId="17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/>
    </xf>
    <xf numFmtId="10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21" fillId="13" borderId="8" xfId="2" applyFont="1" applyFill="1" applyBorder="1" applyAlignment="1">
      <alignment horizontal="center" vertical="center" wrapText="1"/>
    </xf>
    <xf numFmtId="0" fontId="21" fillId="13" borderId="7" xfId="2" applyFont="1" applyFill="1" applyBorder="1" applyAlignment="1">
      <alignment horizontal="center" vertical="center" wrapText="1"/>
    </xf>
    <xf numFmtId="0" fontId="21" fillId="13" borderId="25" xfId="2" applyFont="1" applyFill="1" applyBorder="1" applyAlignment="1">
      <alignment horizontal="center" vertical="center" wrapText="1"/>
    </xf>
    <xf numFmtId="0" fontId="30" fillId="13" borderId="6" xfId="5" applyFont="1" applyFill="1" applyBorder="1" applyAlignment="1">
      <alignment horizontal="center"/>
    </xf>
    <xf numFmtId="0" fontId="30" fillId="13" borderId="5" xfId="5" applyFont="1" applyFill="1" applyBorder="1" applyAlignment="1">
      <alignment horizontal="center"/>
    </xf>
    <xf numFmtId="0" fontId="21" fillId="0" borderId="0" xfId="2" applyFont="1" applyAlignment="1">
      <alignment horizontal="right" vertical="center"/>
    </xf>
    <xf numFmtId="0" fontId="21" fillId="13" borderId="8" xfId="5" applyFont="1" applyFill="1" applyBorder="1" applyAlignment="1">
      <alignment horizontal="center"/>
    </xf>
    <xf numFmtId="0" fontId="21" fillId="13" borderId="7" xfId="5" applyFont="1" applyFill="1" applyBorder="1" applyAlignment="1">
      <alignment horizontal="center"/>
    </xf>
    <xf numFmtId="0" fontId="21" fillId="13" borderId="25" xfId="5" applyFont="1" applyFill="1" applyBorder="1" applyAlignment="1">
      <alignment horizontal="center"/>
    </xf>
    <xf numFmtId="0" fontId="21" fillId="13" borderId="33" xfId="5" applyFont="1" applyFill="1" applyBorder="1" applyAlignment="1">
      <alignment horizontal="center"/>
    </xf>
    <xf numFmtId="0" fontId="21" fillId="13" borderId="34" xfId="5" applyFont="1" applyFill="1" applyBorder="1" applyAlignment="1">
      <alignment horizontal="center"/>
    </xf>
    <xf numFmtId="0" fontId="21" fillId="13" borderId="21" xfId="5" applyFont="1" applyFill="1" applyBorder="1" applyAlignment="1">
      <alignment horizontal="center"/>
    </xf>
    <xf numFmtId="0" fontId="21" fillId="13" borderId="2" xfId="5" applyFont="1" applyFill="1" applyBorder="1" applyAlignment="1">
      <alignment horizontal="center"/>
    </xf>
    <xf numFmtId="0" fontId="30" fillId="13" borderId="33" xfId="5" applyFont="1" applyFill="1" applyBorder="1" applyAlignment="1">
      <alignment horizontal="center"/>
    </xf>
    <xf numFmtId="0" fontId="30" fillId="13" borderId="2" xfId="5" applyFont="1" applyFill="1" applyBorder="1" applyAlignment="1">
      <alignment horizontal="center"/>
    </xf>
    <xf numFmtId="0" fontId="30" fillId="13" borderId="34" xfId="5" applyFont="1" applyFill="1" applyBorder="1" applyAlignment="1">
      <alignment horizontal="center"/>
    </xf>
    <xf numFmtId="0" fontId="30" fillId="13" borderId="21" xfId="5" applyFont="1" applyFill="1" applyBorder="1" applyAlignment="1">
      <alignment horizontal="center"/>
    </xf>
    <xf numFmtId="0" fontId="27" fillId="13" borderId="8" xfId="5" applyFont="1" applyFill="1" applyBorder="1" applyAlignment="1">
      <alignment horizontal="center" vertical="center" wrapText="1"/>
    </xf>
    <xf numFmtId="0" fontId="27" fillId="13" borderId="7" xfId="5" applyFont="1" applyFill="1" applyBorder="1" applyAlignment="1">
      <alignment horizontal="center" vertical="center" wrapText="1"/>
    </xf>
    <xf numFmtId="0" fontId="27" fillId="13" borderId="25" xfId="5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 vertical="center" wrapText="1"/>
    </xf>
  </cellXfs>
  <cellStyles count="7">
    <cellStyle name="Moeda" xfId="1" builtinId="4"/>
    <cellStyle name="Normal" xfId="0" builtinId="0"/>
    <cellStyle name="Normal 2 2" xfId="5" xr:uid="{D80AB5CD-27C8-4D3A-8598-1488260BF9F2}"/>
    <cellStyle name="Normal 4 2" xfId="2" xr:uid="{5CDEFB56-F163-4DD4-90A3-58507BF59874}"/>
    <cellStyle name="Porcentagem 2" xfId="3" xr:uid="{55A42995-442B-4DFF-B48D-910EECF4C0DC}"/>
    <cellStyle name="Porcentagem 2 2" xfId="4" xr:uid="{1ECE2674-873B-4CF8-9298-D7442E609CE0}"/>
    <cellStyle name="Porcentagem 3" xfId="6" xr:uid="{E3B62EA4-68B4-493B-BC69-FDA8F66980F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26</xdr:row>
      <xdr:rowOff>142875</xdr:rowOff>
    </xdr:from>
    <xdr:to>
      <xdr:col>2</xdr:col>
      <xdr:colOff>4429125</xdr:colOff>
      <xdr:row>28</xdr:row>
      <xdr:rowOff>180975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3CD872EE-3CA8-43E9-BAF2-8C05ACDD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127760" y="4699635"/>
          <a:ext cx="771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showOutlineSymbols="0" view="pageBreakPreview" zoomScale="85" zoomScaleNormal="100" zoomScaleSheetLayoutView="85" workbookViewId="0">
      <selection activeCell="F11" sqref="F11"/>
    </sheetView>
  </sheetViews>
  <sheetFormatPr defaultRowHeight="14.4"/>
  <cols>
    <col min="1" max="1" width="10" style="18" bestFit="1" customWidth="1"/>
    <col min="2" max="2" width="60" style="17" bestFit="1" customWidth="1"/>
    <col min="3" max="3" width="8" style="17" bestFit="1" customWidth="1"/>
    <col min="4" max="4" width="13" style="17" bestFit="1" customWidth="1"/>
    <col min="5" max="5" width="15.5" style="17" customWidth="1"/>
    <col min="6" max="6" width="15.8984375" style="17" customWidth="1"/>
    <col min="7" max="7" width="13" style="17" bestFit="1" customWidth="1"/>
    <col min="8" max="16384" width="8.796875" style="17"/>
  </cols>
  <sheetData>
    <row r="1" spans="1:9" s="1" customFormat="1" ht="20.25" customHeight="1">
      <c r="A1" s="123" t="s">
        <v>61</v>
      </c>
      <c r="B1" s="123"/>
      <c r="C1" s="123"/>
      <c r="D1" s="123"/>
      <c r="E1" s="123"/>
    </row>
    <row r="2" spans="1:9" s="1" customFormat="1" ht="23.25" customHeight="1">
      <c r="A2" s="124" t="s">
        <v>62</v>
      </c>
      <c r="B2" s="124"/>
      <c r="C2" s="124"/>
      <c r="D2" s="124"/>
      <c r="E2" s="124"/>
    </row>
    <row r="3" spans="1:9" s="1" customFormat="1" ht="21" customHeight="1">
      <c r="A3" s="124" t="s">
        <v>63</v>
      </c>
      <c r="B3" s="124"/>
      <c r="C3" s="124"/>
      <c r="D3" s="124"/>
      <c r="E3" s="124"/>
    </row>
    <row r="4" spans="1:9" s="1" customFormat="1" ht="44.4" customHeight="1">
      <c r="A4" s="124" t="s">
        <v>220</v>
      </c>
      <c r="B4" s="124"/>
      <c r="C4" s="124"/>
      <c r="D4" s="124"/>
      <c r="E4" s="124"/>
      <c r="F4" s="124"/>
      <c r="G4" s="2"/>
      <c r="H4" s="2"/>
      <c r="I4" s="2"/>
    </row>
    <row r="5" spans="1:9" s="1" customFormat="1" ht="19.95" customHeight="1">
      <c r="A5" s="124" t="s">
        <v>104</v>
      </c>
      <c r="B5" s="124"/>
      <c r="C5" s="124"/>
      <c r="D5" s="124"/>
      <c r="E5" s="124"/>
    </row>
    <row r="6" spans="1:9" s="1" customFormat="1" ht="18" customHeight="1">
      <c r="A6" s="124" t="s">
        <v>103</v>
      </c>
      <c r="B6" s="124"/>
      <c r="C6" s="124"/>
      <c r="D6" s="124"/>
      <c r="E6" s="124"/>
    </row>
    <row r="7" spans="1:9" s="1" customFormat="1" ht="22.2" customHeight="1">
      <c r="A7" s="124" t="s">
        <v>64</v>
      </c>
      <c r="B7" s="124"/>
      <c r="C7" s="124"/>
      <c r="D7" s="124"/>
      <c r="F7" s="3" t="s">
        <v>65</v>
      </c>
    </row>
    <row r="8" spans="1:9" s="4" customFormat="1" ht="22.2" customHeight="1">
      <c r="A8" s="125" t="s">
        <v>66</v>
      </c>
      <c r="B8" s="126"/>
      <c r="C8" s="126"/>
      <c r="D8" s="126"/>
      <c r="E8" s="126"/>
      <c r="F8" s="126"/>
    </row>
    <row r="9" spans="1:9" s="4" customFormat="1" ht="30" customHeight="1">
      <c r="A9" s="5" t="s">
        <v>67</v>
      </c>
      <c r="B9" s="5" t="s">
        <v>68</v>
      </c>
      <c r="C9" s="5" t="s">
        <v>32</v>
      </c>
      <c r="D9" s="5" t="s">
        <v>69</v>
      </c>
      <c r="E9" s="5" t="s">
        <v>70</v>
      </c>
      <c r="F9" s="5" t="s">
        <v>71</v>
      </c>
    </row>
    <row r="10" spans="1:9" ht="24" customHeight="1">
      <c r="A10" s="15" t="s">
        <v>4</v>
      </c>
      <c r="B10" s="6" t="s">
        <v>5</v>
      </c>
      <c r="C10" s="6"/>
      <c r="D10" s="7"/>
      <c r="E10" s="6"/>
      <c r="F10" s="8">
        <f>SUM(F11:F15)</f>
        <v>13170.11</v>
      </c>
    </row>
    <row r="11" spans="1:9" ht="24" customHeight="1">
      <c r="A11" s="16" t="s">
        <v>6</v>
      </c>
      <c r="B11" s="9" t="s">
        <v>72</v>
      </c>
      <c r="C11" s="10" t="s">
        <v>7</v>
      </c>
      <c r="D11" s="13">
        <v>6</v>
      </c>
      <c r="E11" s="11">
        <f>CPUs!F19</f>
        <v>225.20000000000002</v>
      </c>
      <c r="F11" s="11">
        <f>ROUND(D11 * E11, 2)</f>
        <v>1351.2</v>
      </c>
    </row>
    <row r="12" spans="1:9" ht="24" customHeight="1">
      <c r="A12" s="16" t="s">
        <v>8</v>
      </c>
      <c r="B12" s="9" t="s">
        <v>73</v>
      </c>
      <c r="C12" s="10" t="s">
        <v>9</v>
      </c>
      <c r="D12" s="13">
        <v>1</v>
      </c>
      <c r="E12" s="11">
        <f>CPUs!F29</f>
        <v>3657.5099999999998</v>
      </c>
      <c r="F12" s="11">
        <f>ROUND(D12 * E12, 2)</f>
        <v>3657.51</v>
      </c>
    </row>
    <row r="13" spans="1:9" ht="24" customHeight="1">
      <c r="A13" s="16" t="s">
        <v>10</v>
      </c>
      <c r="B13" s="9" t="s">
        <v>74</v>
      </c>
      <c r="C13" s="10" t="s">
        <v>7</v>
      </c>
      <c r="D13" s="13">
        <v>10</v>
      </c>
      <c r="E13" s="11">
        <f>CPUs!F48</f>
        <v>369.64000000000004</v>
      </c>
      <c r="F13" s="11">
        <f>ROUND(D13 * E13, 2)</f>
        <v>3696.4</v>
      </c>
    </row>
    <row r="14" spans="1:9" ht="24" customHeight="1">
      <c r="A14" s="16" t="s">
        <v>11</v>
      </c>
      <c r="B14" s="9" t="s">
        <v>75</v>
      </c>
      <c r="C14" s="10" t="s">
        <v>7</v>
      </c>
      <c r="D14" s="13">
        <v>500</v>
      </c>
      <c r="E14" s="11">
        <f>CPUs!F53</f>
        <v>2.65</v>
      </c>
      <c r="F14" s="11">
        <f>ROUND(D14 * E14, 2)</f>
        <v>1325</v>
      </c>
    </row>
    <row r="15" spans="1:9" ht="24" customHeight="1">
      <c r="A15" s="16" t="s">
        <v>12</v>
      </c>
      <c r="B15" s="9" t="s">
        <v>76</v>
      </c>
      <c r="C15" s="10" t="s">
        <v>7</v>
      </c>
      <c r="D15" s="13">
        <v>500</v>
      </c>
      <c r="E15" s="11">
        <f>CPUs!F64</f>
        <v>6.2799999999999994</v>
      </c>
      <c r="F15" s="11">
        <f>ROUND(D15 * E15, 2)</f>
        <v>3140</v>
      </c>
    </row>
    <row r="16" spans="1:9" ht="24" customHeight="1">
      <c r="A16" s="15" t="s">
        <v>13</v>
      </c>
      <c r="B16" s="6" t="s">
        <v>14</v>
      </c>
      <c r="C16" s="6"/>
      <c r="D16" s="14"/>
      <c r="E16" s="6"/>
      <c r="F16" s="8">
        <f>F17</f>
        <v>20385</v>
      </c>
    </row>
    <row r="17" spans="1:6" ht="24" customHeight="1">
      <c r="A17" s="16" t="s">
        <v>15</v>
      </c>
      <c r="B17" s="12" t="s">
        <v>77</v>
      </c>
      <c r="C17" s="10" t="s">
        <v>16</v>
      </c>
      <c r="D17" s="13">
        <v>150</v>
      </c>
      <c r="E17" s="11">
        <f>CPUs!F72</f>
        <v>135.9</v>
      </c>
      <c r="F17" s="11">
        <f>ROUND(D17 * E17, 2)</f>
        <v>20385</v>
      </c>
    </row>
    <row r="18" spans="1:6" ht="24" customHeight="1">
      <c r="A18" s="15" t="s">
        <v>17</v>
      </c>
      <c r="B18" s="6" t="s">
        <v>18</v>
      </c>
      <c r="C18" s="6"/>
      <c r="D18" s="14"/>
      <c r="E18" s="6"/>
      <c r="F18" s="8">
        <f>SUM(F19:F23)</f>
        <v>71424.86</v>
      </c>
    </row>
    <row r="19" spans="1:6" ht="24" customHeight="1">
      <c r="A19" s="16" t="s">
        <v>19</v>
      </c>
      <c r="B19" s="9" t="s">
        <v>78</v>
      </c>
      <c r="C19" s="10" t="s">
        <v>7</v>
      </c>
      <c r="D19" s="13">
        <v>365.17</v>
      </c>
      <c r="E19" s="11">
        <f>CPUs!F82</f>
        <v>139.09</v>
      </c>
      <c r="F19" s="11">
        <f>ROUND(D19 * E19, 2)</f>
        <v>50791.5</v>
      </c>
    </row>
    <row r="20" spans="1:6" ht="24" customHeight="1">
      <c r="A20" s="16" t="s">
        <v>20</v>
      </c>
      <c r="B20" s="9" t="s">
        <v>79</v>
      </c>
      <c r="C20" s="10" t="s">
        <v>7</v>
      </c>
      <c r="D20" s="13">
        <v>94.32</v>
      </c>
      <c r="E20" s="11">
        <f>CPUs!F90</f>
        <v>26.640000000000004</v>
      </c>
      <c r="F20" s="11">
        <f>ROUND(D20 * E20, 2)</f>
        <v>2512.6799999999998</v>
      </c>
    </row>
    <row r="21" spans="1:6" ht="24" customHeight="1">
      <c r="A21" s="16" t="s">
        <v>21</v>
      </c>
      <c r="B21" s="9" t="s">
        <v>80</v>
      </c>
      <c r="C21" s="10" t="s">
        <v>7</v>
      </c>
      <c r="D21" s="13">
        <v>50.91</v>
      </c>
      <c r="E21" s="11">
        <f>CPUs!F98</f>
        <v>147.56</v>
      </c>
      <c r="F21" s="11">
        <f>ROUND(D21 * E21, 2)</f>
        <v>7512.28</v>
      </c>
    </row>
    <row r="22" spans="1:6" ht="24" customHeight="1">
      <c r="A22" s="16" t="s">
        <v>22</v>
      </c>
      <c r="B22" s="9" t="s">
        <v>81</v>
      </c>
      <c r="C22" s="10" t="s">
        <v>7</v>
      </c>
      <c r="D22" s="13">
        <v>36.4</v>
      </c>
      <c r="E22" s="11">
        <f>CPUs!F104</f>
        <v>45.519999999999996</v>
      </c>
      <c r="F22" s="11">
        <f>ROUND(D22 * E22, 2)</f>
        <v>1656.93</v>
      </c>
    </row>
    <row r="23" spans="1:6" ht="27" customHeight="1">
      <c r="A23" s="16" t="s">
        <v>23</v>
      </c>
      <c r="B23" s="9" t="s">
        <v>82</v>
      </c>
      <c r="C23" s="10" t="s">
        <v>16</v>
      </c>
      <c r="D23" s="13">
        <v>2.13</v>
      </c>
      <c r="E23" s="11">
        <f>CPUs!F112</f>
        <v>4202.57</v>
      </c>
      <c r="F23" s="11">
        <f>ROUND(D23 * E23, 2)</f>
        <v>8951.4699999999993</v>
      </c>
    </row>
    <row r="24" spans="1:6" ht="24" customHeight="1">
      <c r="A24" s="15" t="s">
        <v>24</v>
      </c>
      <c r="B24" s="6" t="s">
        <v>25</v>
      </c>
      <c r="C24" s="6"/>
      <c r="D24" s="14"/>
      <c r="E24" s="6"/>
      <c r="F24" s="8">
        <f>SUM(F25:F27)</f>
        <v>13113.95</v>
      </c>
    </row>
    <row r="25" spans="1:6" ht="36" customHeight="1">
      <c r="A25" s="16" t="s">
        <v>26</v>
      </c>
      <c r="B25" s="9" t="s">
        <v>27</v>
      </c>
      <c r="C25" s="10" t="s">
        <v>28</v>
      </c>
      <c r="D25" s="13">
        <v>15</v>
      </c>
      <c r="E25" s="11">
        <f>CPUs!F120</f>
        <v>143.26</v>
      </c>
      <c r="F25" s="11">
        <f>ROUND(D25 * E25, 2)</f>
        <v>2148.9</v>
      </c>
    </row>
    <row r="26" spans="1:6" ht="24" customHeight="1">
      <c r="A26" s="16" t="s">
        <v>29</v>
      </c>
      <c r="B26" s="9" t="s">
        <v>101</v>
      </c>
      <c r="C26" s="10" t="s">
        <v>28</v>
      </c>
      <c r="D26" s="13">
        <v>15</v>
      </c>
      <c r="E26" s="11">
        <f>CPUs!F127</f>
        <v>48.59</v>
      </c>
      <c r="F26" s="11">
        <f>ROUND(D26 * E26, 2)</f>
        <v>728.85</v>
      </c>
    </row>
    <row r="27" spans="1:6" ht="24" customHeight="1">
      <c r="A27" s="16" t="s">
        <v>31</v>
      </c>
      <c r="B27" s="9" t="s">
        <v>83</v>
      </c>
      <c r="C27" s="10" t="s">
        <v>32</v>
      </c>
      <c r="D27" s="13">
        <v>10</v>
      </c>
      <c r="E27" s="11">
        <f>CPUs!F136</f>
        <v>1023.62</v>
      </c>
      <c r="F27" s="11">
        <f>ROUND(D27 * E27, 2)</f>
        <v>10236.200000000001</v>
      </c>
    </row>
    <row r="28" spans="1:6" ht="24" customHeight="1">
      <c r="A28" s="15" t="s">
        <v>33</v>
      </c>
      <c r="B28" s="6" t="s">
        <v>34</v>
      </c>
      <c r="C28" s="6"/>
      <c r="D28" s="14"/>
      <c r="E28" s="6"/>
      <c r="F28" s="8">
        <f>SUM(F29:F42)</f>
        <v>44839.98</v>
      </c>
    </row>
    <row r="29" spans="1:6" ht="36" customHeight="1">
      <c r="A29" s="16" t="s">
        <v>35</v>
      </c>
      <c r="B29" s="9" t="s">
        <v>84</v>
      </c>
      <c r="C29" s="10" t="s">
        <v>28</v>
      </c>
      <c r="D29" s="13">
        <v>7</v>
      </c>
      <c r="E29" s="11">
        <f>CPUs!F147</f>
        <v>3670.39</v>
      </c>
      <c r="F29" s="11">
        <f t="shared" ref="F29:F42" si="0">ROUND(D29 * E29, 2)</f>
        <v>25692.73</v>
      </c>
    </row>
    <row r="30" spans="1:6" ht="28.2" customHeight="1">
      <c r="A30" s="16" t="s">
        <v>36</v>
      </c>
      <c r="B30" s="9" t="s">
        <v>85</v>
      </c>
      <c r="C30" s="10" t="s">
        <v>37</v>
      </c>
      <c r="D30" s="13">
        <v>28</v>
      </c>
      <c r="E30" s="11">
        <f>CPUs!F152</f>
        <v>359.28</v>
      </c>
      <c r="F30" s="11">
        <f t="shared" si="0"/>
        <v>10059.84</v>
      </c>
    </row>
    <row r="31" spans="1:6" ht="24" customHeight="1">
      <c r="A31" s="16" t="s">
        <v>38</v>
      </c>
      <c r="B31" s="9" t="s">
        <v>86</v>
      </c>
      <c r="C31" s="10" t="s">
        <v>39</v>
      </c>
      <c r="D31" s="13">
        <v>101.9</v>
      </c>
      <c r="E31" s="11">
        <f>CPUs!F159</f>
        <v>36.659999999999997</v>
      </c>
      <c r="F31" s="11">
        <f t="shared" si="0"/>
        <v>3735.65</v>
      </c>
    </row>
    <row r="32" spans="1:6" ht="24" customHeight="1">
      <c r="A32" s="16" t="s">
        <v>40</v>
      </c>
      <c r="B32" s="9" t="s">
        <v>87</v>
      </c>
      <c r="C32" s="10" t="s">
        <v>39</v>
      </c>
      <c r="D32" s="13">
        <v>2.5</v>
      </c>
      <c r="E32" s="11">
        <f>CPUs!F166</f>
        <v>65.819999999999993</v>
      </c>
      <c r="F32" s="11">
        <f t="shared" si="0"/>
        <v>164.55</v>
      </c>
    </row>
    <row r="33" spans="1:6" ht="30" customHeight="1">
      <c r="A33" s="16" t="s">
        <v>41</v>
      </c>
      <c r="B33" s="9" t="s">
        <v>88</v>
      </c>
      <c r="C33" s="10" t="s">
        <v>28</v>
      </c>
      <c r="D33" s="13">
        <v>2</v>
      </c>
      <c r="E33" s="11">
        <f>CPUs!F173</f>
        <v>23.479999999999997</v>
      </c>
      <c r="F33" s="11">
        <f t="shared" si="0"/>
        <v>46.96</v>
      </c>
    </row>
    <row r="34" spans="1:6" ht="30.6" customHeight="1">
      <c r="A34" s="16" t="s">
        <v>42</v>
      </c>
      <c r="B34" s="9" t="s">
        <v>89</v>
      </c>
      <c r="C34" s="10" t="s">
        <v>28</v>
      </c>
      <c r="D34" s="13">
        <v>4</v>
      </c>
      <c r="E34" s="11">
        <f>CPUs!F180</f>
        <v>17.149999999999999</v>
      </c>
      <c r="F34" s="11">
        <f t="shared" si="0"/>
        <v>68.599999999999994</v>
      </c>
    </row>
    <row r="35" spans="1:6" ht="24" customHeight="1">
      <c r="A35" s="16" t="s">
        <v>43</v>
      </c>
      <c r="B35" s="9" t="s">
        <v>90</v>
      </c>
      <c r="C35" s="10" t="s">
        <v>28</v>
      </c>
      <c r="D35" s="13">
        <v>1</v>
      </c>
      <c r="E35" s="11">
        <f>CPUs!F187</f>
        <v>436.83999999999992</v>
      </c>
      <c r="F35" s="11">
        <f t="shared" si="0"/>
        <v>436.84</v>
      </c>
    </row>
    <row r="36" spans="1:6" ht="24" customHeight="1">
      <c r="A36" s="16" t="s">
        <v>44</v>
      </c>
      <c r="B36" s="9" t="s">
        <v>91</v>
      </c>
      <c r="C36" s="10" t="s">
        <v>39</v>
      </c>
      <c r="D36" s="13">
        <v>1.5</v>
      </c>
      <c r="E36" s="11">
        <f>CPUs!F195</f>
        <v>9.85</v>
      </c>
      <c r="F36" s="11">
        <f t="shared" si="0"/>
        <v>14.78</v>
      </c>
    </row>
    <row r="37" spans="1:6" ht="24" customHeight="1">
      <c r="A37" s="16" t="s">
        <v>45</v>
      </c>
      <c r="B37" s="9" t="s">
        <v>92</v>
      </c>
      <c r="C37" s="10" t="s">
        <v>28</v>
      </c>
      <c r="D37" s="13">
        <v>7</v>
      </c>
      <c r="E37" s="11">
        <f>CPUs!F202</f>
        <v>38.26</v>
      </c>
      <c r="F37" s="11">
        <f t="shared" si="0"/>
        <v>267.82</v>
      </c>
    </row>
    <row r="38" spans="1:6" ht="24" customHeight="1">
      <c r="A38" s="16" t="s">
        <v>46</v>
      </c>
      <c r="B38" s="9" t="s">
        <v>92</v>
      </c>
      <c r="C38" s="10" t="s">
        <v>28</v>
      </c>
      <c r="D38" s="13">
        <v>7</v>
      </c>
      <c r="E38" s="11">
        <f>CPUs!F209</f>
        <v>38.26</v>
      </c>
      <c r="F38" s="11">
        <f t="shared" si="0"/>
        <v>267.82</v>
      </c>
    </row>
    <row r="39" spans="1:6" ht="24" customHeight="1">
      <c r="A39" s="16" t="s">
        <v>47</v>
      </c>
      <c r="B39" s="9" t="s">
        <v>93</v>
      </c>
      <c r="C39" s="10" t="s">
        <v>28</v>
      </c>
      <c r="D39" s="13">
        <v>7</v>
      </c>
      <c r="E39" s="11">
        <f>CPUs!F216</f>
        <v>262.95999999999998</v>
      </c>
      <c r="F39" s="11">
        <f t="shared" si="0"/>
        <v>1840.72</v>
      </c>
    </row>
    <row r="40" spans="1:6" ht="24" customHeight="1">
      <c r="A40" s="16" t="s">
        <v>48</v>
      </c>
      <c r="B40" s="9" t="s">
        <v>94</v>
      </c>
      <c r="C40" s="10" t="s">
        <v>28</v>
      </c>
      <c r="D40" s="13">
        <v>7</v>
      </c>
      <c r="E40" s="11">
        <f>CPUs!F223</f>
        <v>107.17999999999999</v>
      </c>
      <c r="F40" s="11">
        <f t="shared" si="0"/>
        <v>750.26</v>
      </c>
    </row>
    <row r="41" spans="1:6" ht="24" customHeight="1">
      <c r="A41" s="16" t="s">
        <v>49</v>
      </c>
      <c r="B41" s="9" t="s">
        <v>95</v>
      </c>
      <c r="C41" s="10" t="s">
        <v>39</v>
      </c>
      <c r="D41" s="13">
        <v>89.5</v>
      </c>
      <c r="E41" s="11">
        <f>CPUs!F231</f>
        <v>16.39</v>
      </c>
      <c r="F41" s="11">
        <f t="shared" si="0"/>
        <v>1466.91</v>
      </c>
    </row>
    <row r="42" spans="1:6" ht="24" customHeight="1">
      <c r="A42" s="16" t="s">
        <v>50</v>
      </c>
      <c r="B42" s="9" t="s">
        <v>51</v>
      </c>
      <c r="C42" s="10" t="s">
        <v>32</v>
      </c>
      <c r="D42" s="13">
        <v>5</v>
      </c>
      <c r="E42" s="11">
        <f>CPUs!F236</f>
        <v>5.3</v>
      </c>
      <c r="F42" s="11">
        <f t="shared" si="0"/>
        <v>26.5</v>
      </c>
    </row>
    <row r="43" spans="1:6" ht="24" customHeight="1">
      <c r="A43" s="15" t="s">
        <v>52</v>
      </c>
      <c r="B43" s="6" t="s">
        <v>53</v>
      </c>
      <c r="C43" s="6"/>
      <c r="D43" s="14"/>
      <c r="E43" s="6"/>
      <c r="F43" s="8">
        <f>SUM(F44:F49)</f>
        <v>9826.27</v>
      </c>
    </row>
    <row r="44" spans="1:6" ht="24" customHeight="1">
      <c r="A44" s="16" t="s">
        <v>54</v>
      </c>
      <c r="B44" s="9" t="s">
        <v>96</v>
      </c>
      <c r="C44" s="10" t="s">
        <v>28</v>
      </c>
      <c r="D44" s="13">
        <v>4</v>
      </c>
      <c r="E44" s="11">
        <f>CPUs!F248</f>
        <v>240.51999999999998</v>
      </c>
      <c r="F44" s="11">
        <f t="shared" ref="F44:F49" si="1">ROUND(D44 * E44, 2)</f>
        <v>962.08</v>
      </c>
    </row>
    <row r="45" spans="1:6" ht="36" customHeight="1">
      <c r="A45" s="16" t="s">
        <v>55</v>
      </c>
      <c r="B45" s="9" t="s">
        <v>56</v>
      </c>
      <c r="C45" s="10" t="s">
        <v>39</v>
      </c>
      <c r="D45" s="13">
        <v>20</v>
      </c>
      <c r="E45" s="11">
        <f>CPUs!F255</f>
        <v>17.41</v>
      </c>
      <c r="F45" s="11">
        <f t="shared" si="1"/>
        <v>348.2</v>
      </c>
    </row>
    <row r="46" spans="1:6" ht="24" customHeight="1">
      <c r="A46" s="16" t="s">
        <v>57</v>
      </c>
      <c r="B46" s="9" t="s">
        <v>97</v>
      </c>
      <c r="C46" s="10" t="s">
        <v>32</v>
      </c>
      <c r="D46" s="13">
        <v>2</v>
      </c>
      <c r="E46" s="11">
        <f>CPUs!F260</f>
        <v>2231.73</v>
      </c>
      <c r="F46" s="11">
        <f t="shared" si="1"/>
        <v>4463.46</v>
      </c>
    </row>
    <row r="47" spans="1:6" ht="24" customHeight="1">
      <c r="A47" s="16" t="s">
        <v>58</v>
      </c>
      <c r="B47" s="9" t="s">
        <v>98</v>
      </c>
      <c r="C47" s="10" t="s">
        <v>32</v>
      </c>
      <c r="D47" s="13">
        <v>1</v>
      </c>
      <c r="E47" s="11">
        <f>CPUs!F265</f>
        <v>2295.5299999999997</v>
      </c>
      <c r="F47" s="11">
        <f t="shared" si="1"/>
        <v>2295.5300000000002</v>
      </c>
    </row>
    <row r="48" spans="1:6" ht="24" customHeight="1">
      <c r="A48" s="16" t="s">
        <v>59</v>
      </c>
      <c r="B48" s="9" t="s">
        <v>99</v>
      </c>
      <c r="C48" s="10" t="s">
        <v>28</v>
      </c>
      <c r="D48" s="13">
        <v>1</v>
      </c>
      <c r="E48" s="11">
        <f>CPUs!F272</f>
        <v>1010.6200000000001</v>
      </c>
      <c r="F48" s="11">
        <f t="shared" si="1"/>
        <v>1010.62</v>
      </c>
    </row>
    <row r="49" spans="1:6" ht="31.8" customHeight="1">
      <c r="A49" s="16" t="s">
        <v>60</v>
      </c>
      <c r="B49" s="9" t="s">
        <v>100</v>
      </c>
      <c r="C49" s="10" t="s">
        <v>16</v>
      </c>
      <c r="D49" s="13">
        <v>0.18</v>
      </c>
      <c r="E49" s="11">
        <f>CPUs!F280</f>
        <v>4146.5600000000004</v>
      </c>
      <c r="F49" s="11">
        <f t="shared" si="1"/>
        <v>746.38</v>
      </c>
    </row>
    <row r="50" spans="1:6" ht="20.399999999999999" customHeight="1">
      <c r="A50" s="127" t="s">
        <v>102</v>
      </c>
      <c r="B50" s="127"/>
      <c r="C50" s="127"/>
      <c r="D50" s="127"/>
      <c r="E50" s="127"/>
      <c r="F50" s="19">
        <f>F43+F28+F24+F18+F16+F10</f>
        <v>172760.16999999998</v>
      </c>
    </row>
    <row r="53" spans="1:6" ht="15.6">
      <c r="E53" s="122" t="s">
        <v>219</v>
      </c>
      <c r="F53" s="122"/>
    </row>
  </sheetData>
  <mergeCells count="10">
    <mergeCell ref="E53:F53"/>
    <mergeCell ref="A1:E1"/>
    <mergeCell ref="A2:E2"/>
    <mergeCell ref="A3:E3"/>
    <mergeCell ref="A5:E5"/>
    <mergeCell ref="A6:E6"/>
    <mergeCell ref="A7:D7"/>
    <mergeCell ref="A8:F8"/>
    <mergeCell ref="A4:F4"/>
    <mergeCell ref="A50:E50"/>
  </mergeCells>
  <pageMargins left="0.5" right="0.5" top="1" bottom="1" header="5.8333333333333334E-2" footer="5.2499999999999998E-2"/>
  <pageSetup paperSize="9" scale="69" fitToHeight="0" orientation="portrait" r:id="rId1"/>
  <headerFooter>
    <oddHeader>&amp;L &amp;C&amp;G</oddHeader>
    <oddFooter>&amp;L 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E9AA-631D-4ED2-83E4-2883C8E21E96}">
  <sheetPr>
    <pageSetUpPr fitToPage="1"/>
  </sheetPr>
  <dimension ref="A1:J284"/>
  <sheetViews>
    <sheetView showOutlineSymbols="0" view="pageBreakPreview" zoomScale="70" zoomScaleNormal="90" zoomScaleSheetLayoutView="70" zoomScalePageLayoutView="55" workbookViewId="0">
      <selection activeCell="H275" sqref="H275"/>
    </sheetView>
  </sheetViews>
  <sheetFormatPr defaultRowHeight="13.8"/>
  <cols>
    <col min="1" max="1" width="10" style="120" bestFit="1" customWidth="1"/>
    <col min="2" max="2" width="60" style="93" bestFit="1" customWidth="1"/>
    <col min="3" max="3" width="12" style="121" bestFit="1" customWidth="1"/>
    <col min="4" max="4" width="12" style="93" bestFit="1" customWidth="1"/>
    <col min="5" max="5" width="17.5" style="93" customWidth="1"/>
    <col min="6" max="6" width="14" style="93" bestFit="1" customWidth="1"/>
    <col min="7" max="7" width="14" style="87" bestFit="1" customWidth="1"/>
    <col min="8" max="16384" width="8.796875" style="84"/>
  </cols>
  <sheetData>
    <row r="1" spans="1:10" s="38" customFormat="1" ht="20.25" customHeight="1">
      <c r="A1" s="131" t="s">
        <v>61</v>
      </c>
      <c r="B1" s="131"/>
      <c r="C1" s="131"/>
      <c r="D1" s="131"/>
      <c r="E1" s="131"/>
      <c r="F1" s="131"/>
      <c r="G1" s="85"/>
    </row>
    <row r="2" spans="1:10" s="38" customFormat="1" ht="23.25" customHeight="1">
      <c r="A2" s="128" t="s">
        <v>62</v>
      </c>
      <c r="B2" s="128"/>
      <c r="C2" s="128"/>
      <c r="D2" s="128"/>
      <c r="E2" s="128"/>
      <c r="F2" s="128"/>
      <c r="G2" s="85"/>
    </row>
    <row r="3" spans="1:10" s="38" customFormat="1" ht="21" customHeight="1">
      <c r="A3" s="128" t="s">
        <v>63</v>
      </c>
      <c r="B3" s="128"/>
      <c r="C3" s="128"/>
      <c r="D3" s="128"/>
      <c r="E3" s="128"/>
      <c r="F3" s="128"/>
      <c r="G3" s="85"/>
    </row>
    <row r="4" spans="1:10" s="38" customFormat="1" ht="34.799999999999997" customHeight="1">
      <c r="A4" s="128" t="s">
        <v>220</v>
      </c>
      <c r="B4" s="128"/>
      <c r="C4" s="128"/>
      <c r="D4" s="128"/>
      <c r="E4" s="128"/>
      <c r="F4" s="128"/>
      <c r="G4" s="2"/>
      <c r="H4" s="2"/>
      <c r="I4" s="2"/>
      <c r="J4" s="2"/>
    </row>
    <row r="5" spans="1:10" s="38" customFormat="1" ht="19.95" customHeight="1">
      <c r="A5" s="128" t="s">
        <v>104</v>
      </c>
      <c r="B5" s="128"/>
      <c r="C5" s="128"/>
      <c r="D5" s="128"/>
      <c r="E5" s="128"/>
      <c r="F5" s="128"/>
      <c r="G5" s="85"/>
    </row>
    <row r="6" spans="1:10" s="38" customFormat="1" ht="18" customHeight="1">
      <c r="A6" s="128" t="s">
        <v>103</v>
      </c>
      <c r="B6" s="128"/>
      <c r="C6" s="128"/>
      <c r="D6" s="128"/>
      <c r="E6" s="128"/>
      <c r="F6" s="128"/>
      <c r="G6" s="85"/>
    </row>
    <row r="7" spans="1:10" s="38" customFormat="1" ht="22.2" customHeight="1">
      <c r="A7" s="128" t="s">
        <v>64</v>
      </c>
      <c r="B7" s="128"/>
      <c r="C7" s="128"/>
      <c r="D7" s="128"/>
      <c r="E7" s="128"/>
      <c r="F7" s="98"/>
      <c r="G7" s="3"/>
    </row>
    <row r="8" spans="1:10" s="82" customFormat="1" ht="22.2" customHeight="1">
      <c r="A8" s="129" t="s">
        <v>243</v>
      </c>
      <c r="B8" s="129"/>
      <c r="C8" s="129"/>
      <c r="D8" s="129"/>
      <c r="E8" s="129"/>
      <c r="F8" s="129"/>
      <c r="G8" s="83"/>
    </row>
    <row r="9" spans="1:10" s="82" customFormat="1" ht="22.8" customHeight="1">
      <c r="A9" s="88" t="s">
        <v>67</v>
      </c>
      <c r="B9" s="88" t="s">
        <v>68</v>
      </c>
      <c r="C9" s="99" t="s">
        <v>0</v>
      </c>
      <c r="D9" s="99" t="s">
        <v>1</v>
      </c>
      <c r="E9" s="99" t="s">
        <v>2</v>
      </c>
      <c r="F9" s="99" t="s">
        <v>3</v>
      </c>
      <c r="G9" s="83"/>
    </row>
    <row r="10" spans="1:10" s="82" customFormat="1" ht="20.399999999999999" customHeight="1">
      <c r="A10" s="88">
        <v>1</v>
      </c>
      <c r="B10" s="88" t="s">
        <v>5</v>
      </c>
      <c r="C10" s="100"/>
      <c r="D10" s="101"/>
      <c r="E10" s="101"/>
      <c r="F10" s="101"/>
      <c r="G10" s="83"/>
    </row>
    <row r="11" spans="1:10" s="82" customFormat="1" ht="24" customHeight="1">
      <c r="A11" s="102" t="s">
        <v>148</v>
      </c>
      <c r="B11" s="89" t="s">
        <v>72</v>
      </c>
      <c r="C11" s="96"/>
      <c r="D11" s="103"/>
      <c r="E11" s="104"/>
      <c r="F11" s="104"/>
      <c r="G11" s="83"/>
    </row>
    <row r="12" spans="1:10" ht="24" customHeight="1">
      <c r="A12" s="105" t="s">
        <v>298</v>
      </c>
      <c r="B12" s="90" t="s">
        <v>223</v>
      </c>
      <c r="C12" s="94" t="s">
        <v>222</v>
      </c>
      <c r="D12" s="106">
        <v>0.4</v>
      </c>
      <c r="E12" s="107">
        <v>16.93</v>
      </c>
      <c r="F12" s="107">
        <f>ROUND(D12*E12,2)</f>
        <v>6.77</v>
      </c>
      <c r="G12" s="86"/>
    </row>
    <row r="13" spans="1:10" ht="24" customHeight="1">
      <c r="A13" s="105" t="s">
        <v>299</v>
      </c>
      <c r="B13" s="90" t="s">
        <v>230</v>
      </c>
      <c r="C13" s="94" t="s">
        <v>222</v>
      </c>
      <c r="D13" s="106">
        <v>0.4</v>
      </c>
      <c r="E13" s="107">
        <v>20.96</v>
      </c>
      <c r="F13" s="107">
        <f t="shared" ref="F13:F16" si="0">ROUND(D13*E13,2)</f>
        <v>8.3800000000000008</v>
      </c>
      <c r="G13" s="86"/>
    </row>
    <row r="14" spans="1:10" ht="24" customHeight="1">
      <c r="A14" s="105" t="s">
        <v>300</v>
      </c>
      <c r="B14" s="90" t="s">
        <v>246</v>
      </c>
      <c r="C14" s="94" t="s">
        <v>429</v>
      </c>
      <c r="D14" s="106">
        <v>1</v>
      </c>
      <c r="E14" s="107">
        <v>94.84</v>
      </c>
      <c r="F14" s="107">
        <f t="shared" si="0"/>
        <v>94.84</v>
      </c>
      <c r="G14" s="86"/>
    </row>
    <row r="15" spans="1:10" ht="24" customHeight="1">
      <c r="A15" s="105" t="s">
        <v>301</v>
      </c>
      <c r="B15" s="90" t="s">
        <v>247</v>
      </c>
      <c r="C15" s="94" t="s">
        <v>430</v>
      </c>
      <c r="D15" s="106">
        <v>0.41</v>
      </c>
      <c r="E15" s="107">
        <v>148.62</v>
      </c>
      <c r="F15" s="107">
        <f t="shared" si="0"/>
        <v>60.93</v>
      </c>
      <c r="G15" s="86"/>
    </row>
    <row r="16" spans="1:10" ht="24" customHeight="1">
      <c r="A16" s="105" t="s">
        <v>302</v>
      </c>
      <c r="B16" s="90" t="s">
        <v>248</v>
      </c>
      <c r="C16" s="94" t="s">
        <v>229</v>
      </c>
      <c r="D16" s="108">
        <v>0.1</v>
      </c>
      <c r="E16" s="107">
        <v>16.46</v>
      </c>
      <c r="F16" s="107">
        <f t="shared" si="0"/>
        <v>1.65</v>
      </c>
      <c r="G16" s="86"/>
    </row>
    <row r="17" spans="1:7" ht="19.95" customHeight="1">
      <c r="A17" s="105"/>
      <c r="B17" s="91"/>
      <c r="C17" s="95"/>
      <c r="D17" s="109"/>
      <c r="E17" s="110" t="s">
        <v>244</v>
      </c>
      <c r="F17" s="107">
        <f>SUM(F12:F16)</f>
        <v>172.57000000000002</v>
      </c>
    </row>
    <row r="18" spans="1:7" ht="19.95" customHeight="1">
      <c r="A18" s="105"/>
      <c r="B18" s="91"/>
      <c r="C18" s="95"/>
      <c r="D18" s="111"/>
      <c r="E18" s="112" t="s">
        <v>65</v>
      </c>
      <c r="F18" s="113">
        <f>ROUND(F17*30.5%,2)</f>
        <v>52.63</v>
      </c>
    </row>
    <row r="19" spans="1:7" ht="14.4">
      <c r="A19" s="105"/>
      <c r="B19" s="91"/>
      <c r="C19" s="95"/>
      <c r="D19" s="114"/>
      <c r="E19" s="112" t="s">
        <v>245</v>
      </c>
      <c r="F19" s="113">
        <f>F17+F18</f>
        <v>225.20000000000002</v>
      </c>
    </row>
    <row r="20" spans="1:7" ht="18" customHeight="1">
      <c r="A20" s="115"/>
      <c r="B20" s="92"/>
      <c r="C20" s="88"/>
      <c r="D20" s="116"/>
      <c r="E20" s="116"/>
      <c r="F20" s="116"/>
    </row>
    <row r="21" spans="1:7" ht="24" customHeight="1">
      <c r="A21" s="117" t="s">
        <v>146</v>
      </c>
      <c r="B21" s="89" t="s">
        <v>73</v>
      </c>
      <c r="C21" s="96"/>
      <c r="D21" s="118"/>
      <c r="E21" s="119"/>
      <c r="F21" s="119"/>
    </row>
    <row r="22" spans="1:7" ht="24" customHeight="1">
      <c r="A22" s="105" t="s">
        <v>303</v>
      </c>
      <c r="B22" s="90" t="s">
        <v>249</v>
      </c>
      <c r="C22" s="94" t="s">
        <v>28</v>
      </c>
      <c r="D22" s="108">
        <v>1</v>
      </c>
      <c r="E22" s="107">
        <v>1111.18</v>
      </c>
      <c r="F22" s="107">
        <f t="shared" ref="F22:F26" si="1">ROUND(D22*E22,2)</f>
        <v>1111.18</v>
      </c>
      <c r="G22" s="86"/>
    </row>
    <row r="23" spans="1:7" ht="24" customHeight="1">
      <c r="A23" s="105" t="s">
        <v>312</v>
      </c>
      <c r="B23" s="90" t="s">
        <v>250</v>
      </c>
      <c r="C23" s="94" t="s">
        <v>28</v>
      </c>
      <c r="D23" s="108">
        <v>1</v>
      </c>
      <c r="E23" s="107">
        <v>200.13</v>
      </c>
      <c r="F23" s="107">
        <f t="shared" si="1"/>
        <v>200.13</v>
      </c>
      <c r="G23" s="86"/>
    </row>
    <row r="24" spans="1:7" ht="24" customHeight="1">
      <c r="A24" s="105" t="s">
        <v>313</v>
      </c>
      <c r="B24" s="90" t="s">
        <v>251</v>
      </c>
      <c r="C24" s="94" t="s">
        <v>28</v>
      </c>
      <c r="D24" s="108">
        <v>1</v>
      </c>
      <c r="E24" s="107">
        <v>609.92999999999995</v>
      </c>
      <c r="F24" s="107">
        <f t="shared" si="1"/>
        <v>609.92999999999995</v>
      </c>
      <c r="G24" s="86"/>
    </row>
    <row r="25" spans="1:7" ht="24" customHeight="1">
      <c r="A25" s="105" t="s">
        <v>314</v>
      </c>
      <c r="B25" s="90" t="s">
        <v>252</v>
      </c>
      <c r="C25" s="94" t="s">
        <v>28</v>
      </c>
      <c r="D25" s="108">
        <v>1</v>
      </c>
      <c r="E25" s="107">
        <v>422.5</v>
      </c>
      <c r="F25" s="107">
        <f t="shared" si="1"/>
        <v>422.5</v>
      </c>
      <c r="G25" s="86"/>
    </row>
    <row r="26" spans="1:7" ht="18.600000000000001" customHeight="1">
      <c r="A26" s="105" t="s">
        <v>315</v>
      </c>
      <c r="B26" s="90" t="s">
        <v>253</v>
      </c>
      <c r="C26" s="94" t="s">
        <v>28</v>
      </c>
      <c r="D26" s="108">
        <v>1</v>
      </c>
      <c r="E26" s="107">
        <v>458.95</v>
      </c>
      <c r="F26" s="107">
        <f t="shared" si="1"/>
        <v>458.95</v>
      </c>
      <c r="G26" s="86"/>
    </row>
    <row r="27" spans="1:7" ht="19.95" customHeight="1">
      <c r="A27" s="105"/>
      <c r="B27" s="91"/>
      <c r="C27" s="95"/>
      <c r="D27" s="109"/>
      <c r="E27" s="110" t="s">
        <v>244</v>
      </c>
      <c r="F27" s="107">
        <f>SUM(F22:F26)</f>
        <v>2802.6899999999996</v>
      </c>
    </row>
    <row r="28" spans="1:7" ht="19.95" customHeight="1">
      <c r="A28" s="105"/>
      <c r="B28" s="91"/>
      <c r="C28" s="95"/>
      <c r="D28" s="111"/>
      <c r="E28" s="112" t="s">
        <v>65</v>
      </c>
      <c r="F28" s="113">
        <f>ROUND(F27*30.5%,2)</f>
        <v>854.82</v>
      </c>
    </row>
    <row r="29" spans="1:7" ht="21" customHeight="1">
      <c r="A29" s="105"/>
      <c r="B29" s="91"/>
      <c r="C29" s="95"/>
      <c r="D29" s="114"/>
      <c r="E29" s="112" t="s">
        <v>245</v>
      </c>
      <c r="F29" s="113">
        <f>F27+F28</f>
        <v>3657.5099999999998</v>
      </c>
    </row>
    <row r="30" spans="1:7" ht="24" customHeight="1">
      <c r="A30" s="117" t="s">
        <v>144</v>
      </c>
      <c r="B30" s="89" t="s">
        <v>74</v>
      </c>
      <c r="C30" s="96"/>
      <c r="D30" s="118"/>
      <c r="E30" s="119"/>
      <c r="F30" s="119"/>
    </row>
    <row r="31" spans="1:7" ht="24" customHeight="1">
      <c r="A31" s="105" t="s">
        <v>316</v>
      </c>
      <c r="B31" s="90" t="s">
        <v>230</v>
      </c>
      <c r="C31" s="94" t="s">
        <v>222</v>
      </c>
      <c r="D31" s="108">
        <v>3</v>
      </c>
      <c r="E31" s="107">
        <v>20.96</v>
      </c>
      <c r="F31" s="107">
        <f t="shared" ref="F31:F45" si="2">ROUND(D31*E31,2)</f>
        <v>62.88</v>
      </c>
      <c r="G31" s="86"/>
    </row>
    <row r="32" spans="1:7" ht="24" customHeight="1">
      <c r="A32" s="105" t="s">
        <v>317</v>
      </c>
      <c r="B32" s="90" t="s">
        <v>223</v>
      </c>
      <c r="C32" s="94" t="s">
        <v>222</v>
      </c>
      <c r="D32" s="108">
        <v>6</v>
      </c>
      <c r="E32" s="107">
        <v>16.93</v>
      </c>
      <c r="F32" s="107">
        <f t="shared" si="2"/>
        <v>101.58</v>
      </c>
      <c r="G32" s="86"/>
    </row>
    <row r="33" spans="1:7" ht="24" customHeight="1">
      <c r="A33" s="105" t="s">
        <v>318</v>
      </c>
      <c r="B33" s="90" t="s">
        <v>254</v>
      </c>
      <c r="C33" s="94" t="s">
        <v>430</v>
      </c>
      <c r="D33" s="108">
        <v>0.38</v>
      </c>
      <c r="E33" s="107">
        <v>83.11</v>
      </c>
      <c r="F33" s="107">
        <f t="shared" si="2"/>
        <v>31.58</v>
      </c>
      <c r="G33" s="86"/>
    </row>
    <row r="34" spans="1:7" ht="24" customHeight="1">
      <c r="A34" s="105" t="s">
        <v>319</v>
      </c>
      <c r="B34" s="90" t="s">
        <v>247</v>
      </c>
      <c r="C34" s="94" t="s">
        <v>430</v>
      </c>
      <c r="D34" s="108">
        <v>0.17</v>
      </c>
      <c r="E34" s="107">
        <v>148.62</v>
      </c>
      <c r="F34" s="107">
        <f t="shared" si="2"/>
        <v>25.27</v>
      </c>
      <c r="G34" s="86"/>
    </row>
    <row r="35" spans="1:7" ht="24" customHeight="1">
      <c r="A35" s="105" t="s">
        <v>320</v>
      </c>
      <c r="B35" s="90" t="s">
        <v>255</v>
      </c>
      <c r="C35" s="94" t="s">
        <v>430</v>
      </c>
      <c r="D35" s="108">
        <v>0.14000000000000001</v>
      </c>
      <c r="E35" s="107">
        <v>176</v>
      </c>
      <c r="F35" s="107">
        <f t="shared" si="2"/>
        <v>24.64</v>
      </c>
      <c r="G35" s="86"/>
    </row>
    <row r="36" spans="1:7" ht="24" customHeight="1">
      <c r="A36" s="105" t="s">
        <v>321</v>
      </c>
      <c r="B36" s="90" t="s">
        <v>256</v>
      </c>
      <c r="C36" s="94" t="s">
        <v>229</v>
      </c>
      <c r="D36" s="108">
        <v>0.5</v>
      </c>
      <c r="E36" s="107">
        <v>16.5</v>
      </c>
      <c r="F36" s="107">
        <f t="shared" si="2"/>
        <v>8.25</v>
      </c>
      <c r="G36" s="86"/>
    </row>
    <row r="37" spans="1:7" ht="24" customHeight="1">
      <c r="A37" s="105" t="s">
        <v>322</v>
      </c>
      <c r="B37" s="90" t="s">
        <v>257</v>
      </c>
      <c r="C37" s="94" t="s">
        <v>28</v>
      </c>
      <c r="D37" s="108">
        <v>0.02</v>
      </c>
      <c r="E37" s="107">
        <v>19.559999999999999</v>
      </c>
      <c r="F37" s="107">
        <f t="shared" si="2"/>
        <v>0.39</v>
      </c>
      <c r="G37" s="86"/>
    </row>
    <row r="38" spans="1:7" ht="24" customHeight="1">
      <c r="A38" s="105" t="s">
        <v>323</v>
      </c>
      <c r="B38" s="90" t="s">
        <v>258</v>
      </c>
      <c r="C38" s="94" t="s">
        <v>229</v>
      </c>
      <c r="D38" s="108">
        <v>4.2000000000000003E-2</v>
      </c>
      <c r="E38" s="107">
        <v>12.22</v>
      </c>
      <c r="F38" s="107">
        <f t="shared" si="2"/>
        <v>0.51</v>
      </c>
      <c r="G38" s="86"/>
    </row>
    <row r="39" spans="1:7" ht="24" customHeight="1">
      <c r="A39" s="105" t="s">
        <v>324</v>
      </c>
      <c r="B39" s="90" t="s">
        <v>259</v>
      </c>
      <c r="C39" s="94" t="s">
        <v>28</v>
      </c>
      <c r="D39" s="108">
        <v>0.19</v>
      </c>
      <c r="E39" s="107">
        <v>14.32</v>
      </c>
      <c r="F39" s="107">
        <f t="shared" si="2"/>
        <v>2.72</v>
      </c>
      <c r="G39" s="86"/>
    </row>
    <row r="40" spans="1:7" ht="24" customHeight="1">
      <c r="A40" s="105" t="s">
        <v>325</v>
      </c>
      <c r="B40" s="90" t="s">
        <v>260</v>
      </c>
      <c r="C40" s="94" t="s">
        <v>28</v>
      </c>
      <c r="D40" s="108">
        <v>0.02</v>
      </c>
      <c r="E40" s="107">
        <v>5.95</v>
      </c>
      <c r="F40" s="107">
        <f t="shared" si="2"/>
        <v>0.12</v>
      </c>
      <c r="G40" s="86"/>
    </row>
    <row r="41" spans="1:7" ht="24" customHeight="1">
      <c r="A41" s="105" t="s">
        <v>326</v>
      </c>
      <c r="B41" s="90" t="s">
        <v>261</v>
      </c>
      <c r="C41" s="94" t="s">
        <v>28</v>
      </c>
      <c r="D41" s="108">
        <v>0.04</v>
      </c>
      <c r="E41" s="107">
        <v>1.4</v>
      </c>
      <c r="F41" s="107">
        <f t="shared" si="2"/>
        <v>0.06</v>
      </c>
      <c r="G41" s="86"/>
    </row>
    <row r="42" spans="1:7" ht="24" customHeight="1">
      <c r="A42" s="105" t="s">
        <v>327</v>
      </c>
      <c r="B42" s="90" t="s">
        <v>262</v>
      </c>
      <c r="C42" s="94" t="s">
        <v>430</v>
      </c>
      <c r="D42" s="108">
        <v>0.05</v>
      </c>
      <c r="E42" s="107">
        <v>246.4</v>
      </c>
      <c r="F42" s="107">
        <f t="shared" si="2"/>
        <v>12.32</v>
      </c>
      <c r="G42" s="86"/>
    </row>
    <row r="43" spans="1:7" ht="24" customHeight="1">
      <c r="A43" s="105" t="s">
        <v>328</v>
      </c>
      <c r="B43" s="90" t="s">
        <v>263</v>
      </c>
      <c r="C43" s="94" t="s">
        <v>28</v>
      </c>
      <c r="D43" s="108">
        <v>0.82</v>
      </c>
      <c r="E43" s="107">
        <v>14.18</v>
      </c>
      <c r="F43" s="107">
        <f t="shared" si="2"/>
        <v>11.63</v>
      </c>
      <c r="G43" s="86"/>
    </row>
    <row r="44" spans="1:7" ht="22.8" customHeight="1">
      <c r="A44" s="105" t="s">
        <v>329</v>
      </c>
      <c r="B44" s="90" t="s">
        <v>264</v>
      </c>
      <c r="C44" s="94" t="s">
        <v>28</v>
      </c>
      <c r="D44" s="108">
        <v>0.02</v>
      </c>
      <c r="E44" s="107">
        <v>49.13</v>
      </c>
      <c r="F44" s="107">
        <f t="shared" si="2"/>
        <v>0.98</v>
      </c>
      <c r="G44" s="86"/>
    </row>
    <row r="45" spans="1:7" ht="24" customHeight="1">
      <c r="A45" s="105" t="s">
        <v>330</v>
      </c>
      <c r="B45" s="90" t="s">
        <v>265</v>
      </c>
      <c r="C45" s="94" t="s">
        <v>28</v>
      </c>
      <c r="D45" s="108">
        <v>0.5</v>
      </c>
      <c r="E45" s="107">
        <v>0.64</v>
      </c>
      <c r="F45" s="107">
        <f t="shared" si="2"/>
        <v>0.32</v>
      </c>
      <c r="G45" s="86"/>
    </row>
    <row r="46" spans="1:7" ht="19.95" customHeight="1">
      <c r="A46" s="105"/>
      <c r="B46" s="91"/>
      <c r="C46" s="95"/>
      <c r="D46" s="109"/>
      <c r="E46" s="110" t="s">
        <v>244</v>
      </c>
      <c r="F46" s="107">
        <f>SUM(F31:F45)</f>
        <v>283.25000000000006</v>
      </c>
    </row>
    <row r="47" spans="1:7" ht="19.95" customHeight="1">
      <c r="A47" s="105"/>
      <c r="B47" s="91"/>
      <c r="C47" s="95"/>
      <c r="D47" s="111"/>
      <c r="E47" s="112" t="s">
        <v>65</v>
      </c>
      <c r="F47" s="113">
        <f>ROUND(F46*30.5%,2)</f>
        <v>86.39</v>
      </c>
    </row>
    <row r="48" spans="1:7" ht="21" customHeight="1">
      <c r="A48" s="105"/>
      <c r="B48" s="91"/>
      <c r="C48" s="95"/>
      <c r="D48" s="114"/>
      <c r="E48" s="112" t="s">
        <v>245</v>
      </c>
      <c r="F48" s="113">
        <f>F46+F47</f>
        <v>369.64000000000004</v>
      </c>
    </row>
    <row r="49" spans="1:7" ht="24" customHeight="1">
      <c r="A49" s="117" t="s">
        <v>331</v>
      </c>
      <c r="B49" s="89" t="s">
        <v>75</v>
      </c>
      <c r="C49" s="96"/>
      <c r="D49" s="118"/>
      <c r="E49" s="119"/>
      <c r="F49" s="119"/>
    </row>
    <row r="50" spans="1:7" ht="24" customHeight="1">
      <c r="A50" s="105" t="s">
        <v>332</v>
      </c>
      <c r="B50" s="90" t="s">
        <v>223</v>
      </c>
      <c r="C50" s="94" t="s">
        <v>222</v>
      </c>
      <c r="D50" s="108">
        <v>0.12</v>
      </c>
      <c r="E50" s="107">
        <v>16.93</v>
      </c>
      <c r="F50" s="107">
        <f>ROUND(D50*E50,2)</f>
        <v>2.0299999999999998</v>
      </c>
    </row>
    <row r="51" spans="1:7" ht="19.95" customHeight="1">
      <c r="A51" s="105"/>
      <c r="B51" s="91"/>
      <c r="C51" s="95"/>
      <c r="D51" s="109"/>
      <c r="E51" s="110" t="s">
        <v>244</v>
      </c>
      <c r="F51" s="107">
        <f>SUM(F49:F50)</f>
        <v>2.0299999999999998</v>
      </c>
    </row>
    <row r="52" spans="1:7" ht="19.95" customHeight="1">
      <c r="A52" s="105"/>
      <c r="B52" s="91"/>
      <c r="C52" s="95"/>
      <c r="D52" s="111"/>
      <c r="E52" s="112" t="s">
        <v>65</v>
      </c>
      <c r="F52" s="113">
        <f>ROUND(F51*30.5%,2)</f>
        <v>0.62</v>
      </c>
    </row>
    <row r="53" spans="1:7" ht="21" customHeight="1">
      <c r="A53" s="105"/>
      <c r="B53" s="91"/>
      <c r="C53" s="95"/>
      <c r="D53" s="114"/>
      <c r="E53" s="112" t="s">
        <v>245</v>
      </c>
      <c r="F53" s="113">
        <f>F51+F52</f>
        <v>2.65</v>
      </c>
    </row>
    <row r="54" spans="1:7" ht="21" customHeight="1">
      <c r="A54" s="117" t="s">
        <v>142</v>
      </c>
      <c r="B54" s="89" t="s">
        <v>76</v>
      </c>
      <c r="C54" s="96"/>
      <c r="D54" s="118"/>
      <c r="E54" s="119"/>
      <c r="F54" s="119"/>
    </row>
    <row r="55" spans="1:7" ht="20.399999999999999" customHeight="1">
      <c r="A55" s="105" t="s">
        <v>333</v>
      </c>
      <c r="B55" s="90" t="s">
        <v>230</v>
      </c>
      <c r="C55" s="94" t="s">
        <v>222</v>
      </c>
      <c r="D55" s="108">
        <v>7.0000000000000007E-2</v>
      </c>
      <c r="E55" s="107">
        <v>20.96</v>
      </c>
      <c r="F55" s="107">
        <f t="shared" ref="F55:F61" si="3">ROUND(D55*E55,2)</f>
        <v>1.47</v>
      </c>
      <c r="G55" s="86"/>
    </row>
    <row r="56" spans="1:7" ht="24" customHeight="1">
      <c r="A56" s="105" t="s">
        <v>334</v>
      </c>
      <c r="B56" s="90" t="s">
        <v>223</v>
      </c>
      <c r="C56" s="94" t="s">
        <v>222</v>
      </c>
      <c r="D56" s="108">
        <v>0.05</v>
      </c>
      <c r="E56" s="107">
        <v>16.93</v>
      </c>
      <c r="F56" s="107">
        <f t="shared" si="3"/>
        <v>0.85</v>
      </c>
      <c r="G56" s="86"/>
    </row>
    <row r="57" spans="1:7" ht="24" customHeight="1">
      <c r="A57" s="105" t="s">
        <v>335</v>
      </c>
      <c r="B57" s="90" t="s">
        <v>254</v>
      </c>
      <c r="C57" s="94" t="s">
        <v>430</v>
      </c>
      <c r="D57" s="108">
        <v>0.01</v>
      </c>
      <c r="E57" s="107">
        <v>83.11</v>
      </c>
      <c r="F57" s="107">
        <f t="shared" si="3"/>
        <v>0.83</v>
      </c>
      <c r="G57" s="86"/>
    </row>
    <row r="58" spans="1:7" ht="24" customHeight="1">
      <c r="A58" s="105" t="s">
        <v>336</v>
      </c>
      <c r="B58" s="90" t="s">
        <v>247</v>
      </c>
      <c r="C58" s="94" t="s">
        <v>430</v>
      </c>
      <c r="D58" s="108">
        <v>0.01</v>
      </c>
      <c r="E58" s="107">
        <v>148.62</v>
      </c>
      <c r="F58" s="107">
        <f t="shared" si="3"/>
        <v>1.49</v>
      </c>
      <c r="G58" s="86"/>
    </row>
    <row r="59" spans="1:7" ht="24" customHeight="1">
      <c r="A59" s="105" t="s">
        <v>337</v>
      </c>
      <c r="B59" s="90" t="s">
        <v>256</v>
      </c>
      <c r="C59" s="94" t="s">
        <v>229</v>
      </c>
      <c r="D59" s="108">
        <v>3.0000000000000001E-3</v>
      </c>
      <c r="E59" s="107">
        <v>16.5</v>
      </c>
      <c r="F59" s="107">
        <f t="shared" si="3"/>
        <v>0.05</v>
      </c>
      <c r="G59" s="86"/>
    </row>
    <row r="60" spans="1:7" ht="24" customHeight="1">
      <c r="A60" s="105" t="s">
        <v>338</v>
      </c>
      <c r="B60" s="90" t="s">
        <v>266</v>
      </c>
      <c r="C60" s="94" t="s">
        <v>229</v>
      </c>
      <c r="D60" s="108">
        <v>2E-3</v>
      </c>
      <c r="E60" s="107">
        <v>20.260000000000002</v>
      </c>
      <c r="F60" s="107">
        <f t="shared" si="3"/>
        <v>0.04</v>
      </c>
      <c r="G60" s="86"/>
    </row>
    <row r="61" spans="1:7" ht="24" customHeight="1">
      <c r="A61" s="105" t="s">
        <v>339</v>
      </c>
      <c r="B61" s="90" t="s">
        <v>267</v>
      </c>
      <c r="C61" s="94" t="s">
        <v>431</v>
      </c>
      <c r="D61" s="108">
        <v>0.01</v>
      </c>
      <c r="E61" s="107">
        <v>8.26</v>
      </c>
      <c r="F61" s="107">
        <f t="shared" si="3"/>
        <v>0.08</v>
      </c>
      <c r="G61" s="86"/>
    </row>
    <row r="62" spans="1:7" ht="19.95" customHeight="1">
      <c r="A62" s="105"/>
      <c r="B62" s="91"/>
      <c r="C62" s="95"/>
      <c r="D62" s="109"/>
      <c r="E62" s="110" t="s">
        <v>244</v>
      </c>
      <c r="F62" s="107">
        <f>SUM(F55:F61)</f>
        <v>4.8099999999999996</v>
      </c>
    </row>
    <row r="63" spans="1:7" ht="19.95" customHeight="1">
      <c r="A63" s="105"/>
      <c r="B63" s="91"/>
      <c r="C63" s="95"/>
      <c r="D63" s="111"/>
      <c r="E63" s="112" t="s">
        <v>65</v>
      </c>
      <c r="F63" s="113">
        <f>ROUND(F62*30.5%,2)</f>
        <v>1.47</v>
      </c>
    </row>
    <row r="64" spans="1:7" ht="21" customHeight="1">
      <c r="A64" s="105"/>
      <c r="B64" s="91"/>
      <c r="C64" s="95"/>
      <c r="D64" s="114"/>
      <c r="E64" s="112" t="s">
        <v>245</v>
      </c>
      <c r="F64" s="113">
        <f>F62+F63</f>
        <v>6.2799999999999994</v>
      </c>
    </row>
    <row r="65" spans="1:7" s="82" customFormat="1" ht="18" customHeight="1">
      <c r="A65" s="88">
        <v>2</v>
      </c>
      <c r="B65" s="88" t="s">
        <v>14</v>
      </c>
      <c r="C65" s="97"/>
      <c r="D65" s="101"/>
      <c r="E65" s="101"/>
      <c r="F65" s="101"/>
      <c r="G65" s="83"/>
    </row>
    <row r="66" spans="1:7" ht="24" customHeight="1">
      <c r="A66" s="117" t="s">
        <v>138</v>
      </c>
      <c r="B66" s="89" t="s">
        <v>77</v>
      </c>
      <c r="C66" s="96"/>
      <c r="D66" s="118"/>
      <c r="E66" s="119"/>
      <c r="F66" s="119"/>
    </row>
    <row r="67" spans="1:7" ht="21" customHeight="1">
      <c r="A67" s="105" t="s">
        <v>304</v>
      </c>
      <c r="B67" s="90" t="s">
        <v>223</v>
      </c>
      <c r="C67" s="94" t="s">
        <v>222</v>
      </c>
      <c r="D67" s="108">
        <v>3</v>
      </c>
      <c r="E67" s="107">
        <v>16.93</v>
      </c>
      <c r="F67" s="107">
        <f t="shared" ref="F67:F69" si="4">ROUND(D67*E67,2)</f>
        <v>50.79</v>
      </c>
      <c r="G67" s="86"/>
    </row>
    <row r="68" spans="1:7" ht="24" customHeight="1">
      <c r="A68" s="105" t="s">
        <v>305</v>
      </c>
      <c r="B68" s="90" t="s">
        <v>268</v>
      </c>
      <c r="C68" s="94" t="s">
        <v>432</v>
      </c>
      <c r="D68" s="108">
        <v>1.25</v>
      </c>
      <c r="E68" s="107">
        <v>40.090000000000003</v>
      </c>
      <c r="F68" s="107">
        <f t="shared" si="4"/>
        <v>50.11</v>
      </c>
      <c r="G68" s="86"/>
    </row>
    <row r="69" spans="1:7" ht="24" customHeight="1">
      <c r="A69" s="105" t="s">
        <v>306</v>
      </c>
      <c r="B69" s="90" t="s">
        <v>269</v>
      </c>
      <c r="C69" s="94" t="s">
        <v>433</v>
      </c>
      <c r="D69" s="108">
        <v>0.3</v>
      </c>
      <c r="E69" s="107">
        <v>10.81</v>
      </c>
      <c r="F69" s="107">
        <f t="shared" si="4"/>
        <v>3.24</v>
      </c>
      <c r="G69" s="86"/>
    </row>
    <row r="70" spans="1:7" ht="19.95" customHeight="1">
      <c r="A70" s="105"/>
      <c r="B70" s="91"/>
      <c r="C70" s="95"/>
      <c r="D70" s="109"/>
      <c r="E70" s="110" t="s">
        <v>244</v>
      </c>
      <c r="F70" s="107">
        <f>SUM(F67:F69)</f>
        <v>104.14</v>
      </c>
    </row>
    <row r="71" spans="1:7" ht="14.4">
      <c r="A71" s="105"/>
      <c r="B71" s="91"/>
      <c r="C71" s="95"/>
      <c r="D71" s="111"/>
      <c r="E71" s="112" t="s">
        <v>65</v>
      </c>
      <c r="F71" s="113">
        <f>ROUND(F70*30.5%,2)</f>
        <v>31.76</v>
      </c>
    </row>
    <row r="72" spans="1:7" ht="21" customHeight="1">
      <c r="A72" s="105"/>
      <c r="B72" s="91"/>
      <c r="C72" s="95"/>
      <c r="D72" s="114"/>
      <c r="E72" s="112" t="s">
        <v>245</v>
      </c>
      <c r="F72" s="113">
        <f>F70+F71</f>
        <v>135.9</v>
      </c>
    </row>
    <row r="73" spans="1:7" s="82" customFormat="1" ht="18" customHeight="1">
      <c r="A73" s="88">
        <v>3</v>
      </c>
      <c r="B73" s="88" t="s">
        <v>18</v>
      </c>
      <c r="C73" s="97"/>
      <c r="D73" s="101"/>
      <c r="E73" s="101"/>
      <c r="F73" s="101"/>
      <c r="G73" s="83"/>
    </row>
    <row r="74" spans="1:7" ht="19.2" customHeight="1">
      <c r="A74" s="117" t="s">
        <v>128</v>
      </c>
      <c r="B74" s="89" t="s">
        <v>78</v>
      </c>
      <c r="C74" s="96"/>
      <c r="D74" s="118"/>
      <c r="E74" s="119"/>
      <c r="F74" s="119"/>
    </row>
    <row r="75" spans="1:7" ht="24" customHeight="1">
      <c r="A75" s="105" t="s">
        <v>307</v>
      </c>
      <c r="B75" s="90" t="s">
        <v>232</v>
      </c>
      <c r="C75" s="94" t="s">
        <v>222</v>
      </c>
      <c r="D75" s="108">
        <v>1</v>
      </c>
      <c r="E75" s="107">
        <v>21.04</v>
      </c>
      <c r="F75" s="107">
        <f t="shared" ref="F75:F79" si="5">ROUND(D75*E75,2)</f>
        <v>21.04</v>
      </c>
      <c r="G75" s="86"/>
    </row>
    <row r="76" spans="1:7" ht="24" customHeight="1">
      <c r="A76" s="105" t="s">
        <v>308</v>
      </c>
      <c r="B76" s="90" t="s">
        <v>223</v>
      </c>
      <c r="C76" s="94" t="s">
        <v>222</v>
      </c>
      <c r="D76" s="108">
        <v>1</v>
      </c>
      <c r="E76" s="107">
        <v>16.93</v>
      </c>
      <c r="F76" s="107">
        <f t="shared" si="5"/>
        <v>16.93</v>
      </c>
      <c r="G76" s="86"/>
    </row>
    <row r="77" spans="1:7" ht="24" customHeight="1">
      <c r="A77" s="105" t="s">
        <v>309</v>
      </c>
      <c r="B77" s="90" t="s">
        <v>270</v>
      </c>
      <c r="C77" s="94" t="s">
        <v>432</v>
      </c>
      <c r="D77" s="108">
        <v>1.7000000000000001E-2</v>
      </c>
      <c r="E77" s="107">
        <v>413.53</v>
      </c>
      <c r="F77" s="107">
        <f t="shared" si="5"/>
        <v>7.03</v>
      </c>
      <c r="G77" s="86"/>
    </row>
    <row r="78" spans="1:7" ht="17.399999999999999" customHeight="1">
      <c r="A78" s="105" t="s">
        <v>310</v>
      </c>
      <c r="B78" s="90" t="s">
        <v>271</v>
      </c>
      <c r="C78" s="94" t="s">
        <v>432</v>
      </c>
      <c r="D78" s="108">
        <v>0.1</v>
      </c>
      <c r="E78" s="107">
        <v>78.040000000000006</v>
      </c>
      <c r="F78" s="107">
        <f t="shared" si="5"/>
        <v>7.8</v>
      </c>
      <c r="G78" s="86"/>
    </row>
    <row r="79" spans="1:7" ht="21.6" customHeight="1">
      <c r="A79" s="105" t="s">
        <v>311</v>
      </c>
      <c r="B79" s="90" t="s">
        <v>272</v>
      </c>
      <c r="C79" s="94" t="s">
        <v>429</v>
      </c>
      <c r="D79" s="108">
        <v>1</v>
      </c>
      <c r="E79" s="107">
        <v>53.78</v>
      </c>
      <c r="F79" s="107">
        <f t="shared" si="5"/>
        <v>53.78</v>
      </c>
      <c r="G79" s="86"/>
    </row>
    <row r="80" spans="1:7" ht="19.95" customHeight="1">
      <c r="A80" s="105"/>
      <c r="B80" s="91"/>
      <c r="C80" s="95"/>
      <c r="D80" s="109"/>
      <c r="E80" s="110" t="s">
        <v>244</v>
      </c>
      <c r="F80" s="107">
        <f>SUM(F75:F79)</f>
        <v>106.58</v>
      </c>
    </row>
    <row r="81" spans="1:7" ht="19.95" customHeight="1">
      <c r="A81" s="105"/>
      <c r="B81" s="91"/>
      <c r="C81" s="95"/>
      <c r="D81" s="111"/>
      <c r="E81" s="112" t="s">
        <v>65</v>
      </c>
      <c r="F81" s="113">
        <f>ROUND(F80*30.5%,2)</f>
        <v>32.51</v>
      </c>
    </row>
    <row r="82" spans="1:7" ht="14.4">
      <c r="A82" s="105"/>
      <c r="B82" s="91"/>
      <c r="C82" s="95"/>
      <c r="D82" s="114"/>
      <c r="E82" s="112" t="s">
        <v>245</v>
      </c>
      <c r="F82" s="113">
        <f>F80+F81</f>
        <v>139.09</v>
      </c>
    </row>
    <row r="83" spans="1:7" ht="21.6" customHeight="1">
      <c r="A83" s="117" t="s">
        <v>340</v>
      </c>
      <c r="B83" s="89" t="s">
        <v>79</v>
      </c>
      <c r="C83" s="96"/>
      <c r="D83" s="118"/>
      <c r="E83" s="119"/>
      <c r="F83" s="119"/>
    </row>
    <row r="84" spans="1:7" ht="19.8" customHeight="1">
      <c r="A84" s="105" t="s">
        <v>346</v>
      </c>
      <c r="B84" s="90" t="s">
        <v>226</v>
      </c>
      <c r="C84" s="94" t="s">
        <v>222</v>
      </c>
      <c r="D84" s="108">
        <v>0.3</v>
      </c>
      <c r="E84" s="107">
        <v>12.04</v>
      </c>
      <c r="F84" s="107">
        <f t="shared" ref="F84:F87" si="6">ROUND(D84*E84,2)</f>
        <v>3.61</v>
      </c>
      <c r="G84" s="86"/>
    </row>
    <row r="85" spans="1:7" ht="24" customHeight="1">
      <c r="A85" s="105" t="s">
        <v>347</v>
      </c>
      <c r="B85" s="90" t="s">
        <v>223</v>
      </c>
      <c r="C85" s="94" t="s">
        <v>222</v>
      </c>
      <c r="D85" s="108">
        <v>0.3</v>
      </c>
      <c r="E85" s="107">
        <v>16.93</v>
      </c>
      <c r="F85" s="107">
        <f t="shared" si="6"/>
        <v>5.08</v>
      </c>
      <c r="G85" s="86"/>
    </row>
    <row r="86" spans="1:7" ht="19.8" customHeight="1">
      <c r="A86" s="105" t="s">
        <v>348</v>
      </c>
      <c r="B86" s="90" t="s">
        <v>273</v>
      </c>
      <c r="C86" s="94" t="s">
        <v>429</v>
      </c>
      <c r="D86" s="108">
        <v>1.05</v>
      </c>
      <c r="E86" s="107">
        <v>8.31</v>
      </c>
      <c r="F86" s="107">
        <f t="shared" si="6"/>
        <v>8.73</v>
      </c>
      <c r="G86" s="86"/>
    </row>
    <row r="87" spans="1:7" ht="19.2" customHeight="1">
      <c r="A87" s="105" t="s">
        <v>349</v>
      </c>
      <c r="B87" s="90" t="s">
        <v>274</v>
      </c>
      <c r="C87" s="94" t="s">
        <v>432</v>
      </c>
      <c r="D87" s="108">
        <v>0.05</v>
      </c>
      <c r="E87" s="107">
        <v>59.89</v>
      </c>
      <c r="F87" s="107">
        <f t="shared" si="6"/>
        <v>2.99</v>
      </c>
      <c r="G87" s="86"/>
    </row>
    <row r="88" spans="1:7" ht="19.95" customHeight="1">
      <c r="A88" s="105"/>
      <c r="B88" s="91"/>
      <c r="C88" s="95"/>
      <c r="D88" s="109"/>
      <c r="E88" s="110" t="s">
        <v>244</v>
      </c>
      <c r="F88" s="107">
        <f>SUM(F84:F87)</f>
        <v>20.410000000000004</v>
      </c>
    </row>
    <row r="89" spans="1:7" ht="19.95" customHeight="1">
      <c r="A89" s="105"/>
      <c r="B89" s="91"/>
      <c r="C89" s="95"/>
      <c r="D89" s="111"/>
      <c r="E89" s="112" t="s">
        <v>65</v>
      </c>
      <c r="F89" s="113">
        <f>ROUND(F88*30.5%,2)</f>
        <v>6.23</v>
      </c>
    </row>
    <row r="90" spans="1:7" ht="21" customHeight="1">
      <c r="A90" s="105"/>
      <c r="B90" s="91"/>
      <c r="C90" s="95"/>
      <c r="D90" s="114"/>
      <c r="E90" s="112" t="s">
        <v>245</v>
      </c>
      <c r="F90" s="113">
        <f>F88+F89</f>
        <v>26.640000000000004</v>
      </c>
    </row>
    <row r="91" spans="1:7" ht="21" customHeight="1">
      <c r="A91" s="117" t="s">
        <v>341</v>
      </c>
      <c r="B91" s="89" t="s">
        <v>80</v>
      </c>
      <c r="C91" s="96"/>
      <c r="D91" s="118"/>
      <c r="E91" s="119"/>
      <c r="F91" s="119"/>
    </row>
    <row r="92" spans="1:7" ht="20.399999999999999" customHeight="1">
      <c r="A92" s="105" t="s">
        <v>342</v>
      </c>
      <c r="B92" s="90" t="s">
        <v>275</v>
      </c>
      <c r="C92" s="94" t="s">
        <v>432</v>
      </c>
      <c r="D92" s="108">
        <v>0.02</v>
      </c>
      <c r="E92" s="107">
        <v>50.79</v>
      </c>
      <c r="F92" s="107">
        <f t="shared" ref="F92:F95" si="7">ROUND(D92*E92,2)</f>
        <v>1.02</v>
      </c>
      <c r="G92" s="86"/>
    </row>
    <row r="93" spans="1:7" ht="24" customHeight="1">
      <c r="A93" s="105" t="s">
        <v>343</v>
      </c>
      <c r="B93" s="90" t="s">
        <v>276</v>
      </c>
      <c r="C93" s="94" t="s">
        <v>432</v>
      </c>
      <c r="D93" s="108">
        <v>0.02</v>
      </c>
      <c r="E93" s="107">
        <v>662.97</v>
      </c>
      <c r="F93" s="107">
        <f t="shared" si="7"/>
        <v>13.26</v>
      </c>
      <c r="G93" s="86"/>
    </row>
    <row r="94" spans="1:7" ht="21" customHeight="1">
      <c r="A94" s="105" t="s">
        <v>344</v>
      </c>
      <c r="B94" s="90" t="s">
        <v>277</v>
      </c>
      <c r="C94" s="94" t="s">
        <v>429</v>
      </c>
      <c r="D94" s="108">
        <v>1</v>
      </c>
      <c r="E94" s="107">
        <v>90.5</v>
      </c>
      <c r="F94" s="107">
        <f t="shared" si="7"/>
        <v>90.5</v>
      </c>
      <c r="G94" s="86"/>
    </row>
    <row r="95" spans="1:7" ht="19.2" customHeight="1">
      <c r="A95" s="105" t="s">
        <v>345</v>
      </c>
      <c r="B95" s="90" t="s">
        <v>278</v>
      </c>
      <c r="C95" s="94" t="s">
        <v>432</v>
      </c>
      <c r="D95" s="108">
        <v>7.0000000000000001E-3</v>
      </c>
      <c r="E95" s="107">
        <v>1184.53</v>
      </c>
      <c r="F95" s="107">
        <f t="shared" si="7"/>
        <v>8.2899999999999991</v>
      </c>
      <c r="G95" s="86"/>
    </row>
    <row r="96" spans="1:7" ht="19.95" customHeight="1">
      <c r="A96" s="105"/>
      <c r="B96" s="91"/>
      <c r="C96" s="95"/>
      <c r="D96" s="109"/>
      <c r="E96" s="110" t="s">
        <v>244</v>
      </c>
      <c r="F96" s="107">
        <f>SUM(F92:F95)</f>
        <v>113.07</v>
      </c>
    </row>
    <row r="97" spans="1:7" ht="19.95" customHeight="1">
      <c r="A97" s="105"/>
      <c r="B97" s="91"/>
      <c r="C97" s="95"/>
      <c r="D97" s="111"/>
      <c r="E97" s="112" t="s">
        <v>65</v>
      </c>
      <c r="F97" s="113">
        <f>ROUND(F96*30.5%,2)</f>
        <v>34.49</v>
      </c>
    </row>
    <row r="98" spans="1:7" ht="21" customHeight="1">
      <c r="A98" s="105"/>
      <c r="B98" s="91"/>
      <c r="C98" s="95"/>
      <c r="D98" s="114"/>
      <c r="E98" s="112" t="s">
        <v>245</v>
      </c>
      <c r="F98" s="113">
        <f>F96+F97</f>
        <v>147.56</v>
      </c>
    </row>
    <row r="99" spans="1:7" ht="24" customHeight="1">
      <c r="A99" s="117" t="s">
        <v>350</v>
      </c>
      <c r="B99" s="89" t="s">
        <v>81</v>
      </c>
      <c r="C99" s="96"/>
      <c r="D99" s="118"/>
      <c r="E99" s="119"/>
      <c r="F99" s="119"/>
    </row>
    <row r="100" spans="1:7" ht="24" customHeight="1">
      <c r="A100" s="105" t="s">
        <v>351</v>
      </c>
      <c r="B100" s="90" t="s">
        <v>223</v>
      </c>
      <c r="C100" s="94" t="s">
        <v>222</v>
      </c>
      <c r="D100" s="108">
        <v>1</v>
      </c>
      <c r="E100" s="107">
        <v>16.93</v>
      </c>
      <c r="F100" s="107">
        <f t="shared" ref="F100:F101" si="8">ROUND(D100*E100,2)</f>
        <v>16.93</v>
      </c>
      <c r="G100" s="86"/>
    </row>
    <row r="101" spans="1:7" ht="24" customHeight="1">
      <c r="A101" s="105" t="s">
        <v>352</v>
      </c>
      <c r="B101" s="90" t="s">
        <v>271</v>
      </c>
      <c r="C101" s="94" t="s">
        <v>432</v>
      </c>
      <c r="D101" s="108">
        <v>0.23</v>
      </c>
      <c r="E101" s="107">
        <v>78.040000000000006</v>
      </c>
      <c r="F101" s="107">
        <f t="shared" si="8"/>
        <v>17.95</v>
      </c>
      <c r="G101" s="86"/>
    </row>
    <row r="102" spans="1:7" ht="19.95" customHeight="1">
      <c r="A102" s="105"/>
      <c r="B102" s="91"/>
      <c r="C102" s="95"/>
      <c r="D102" s="109"/>
      <c r="E102" s="110" t="s">
        <v>244</v>
      </c>
      <c r="F102" s="107">
        <f>SUM(F100:F101)</f>
        <v>34.879999999999995</v>
      </c>
    </row>
    <row r="103" spans="1:7" ht="19.95" customHeight="1">
      <c r="A103" s="105"/>
      <c r="B103" s="91"/>
      <c r="C103" s="95"/>
      <c r="D103" s="111"/>
      <c r="E103" s="112" t="s">
        <v>65</v>
      </c>
      <c r="F103" s="113">
        <f>ROUND(F102*30.5%,2)</f>
        <v>10.64</v>
      </c>
    </row>
    <row r="104" spans="1:7" ht="21" customHeight="1">
      <c r="A104" s="105"/>
      <c r="B104" s="91"/>
      <c r="C104" s="95"/>
      <c r="D104" s="114"/>
      <c r="E104" s="112" t="s">
        <v>245</v>
      </c>
      <c r="F104" s="113">
        <f>F102+F103</f>
        <v>45.519999999999996</v>
      </c>
    </row>
    <row r="105" spans="1:7" ht="29.4" customHeight="1">
      <c r="A105" s="117" t="s">
        <v>353</v>
      </c>
      <c r="B105" s="89" t="s">
        <v>82</v>
      </c>
      <c r="C105" s="96"/>
      <c r="D105" s="118"/>
      <c r="E105" s="119"/>
      <c r="F105" s="119"/>
    </row>
    <row r="106" spans="1:7" ht="24" customHeight="1">
      <c r="A106" s="105" t="s">
        <v>354</v>
      </c>
      <c r="B106" s="90" t="s">
        <v>279</v>
      </c>
      <c r="C106" s="94" t="s">
        <v>432</v>
      </c>
      <c r="D106" s="108">
        <v>1</v>
      </c>
      <c r="E106" s="107">
        <v>816.92</v>
      </c>
      <c r="F106" s="107">
        <f t="shared" ref="F106:F109" si="9">ROUND(D106*E106,2)</f>
        <v>816.92</v>
      </c>
      <c r="G106" s="86"/>
    </row>
    <row r="107" spans="1:7" ht="24" customHeight="1">
      <c r="A107" s="105" t="s">
        <v>355</v>
      </c>
      <c r="B107" s="90" t="s">
        <v>280</v>
      </c>
      <c r="C107" s="94" t="s">
        <v>229</v>
      </c>
      <c r="D107" s="108">
        <v>80</v>
      </c>
      <c r="E107" s="107">
        <v>14.71</v>
      </c>
      <c r="F107" s="107">
        <f t="shared" si="9"/>
        <v>1176.8</v>
      </c>
      <c r="G107" s="86"/>
    </row>
    <row r="108" spans="1:7" ht="24" customHeight="1">
      <c r="A108" s="105" t="s">
        <v>356</v>
      </c>
      <c r="B108" s="90" t="s">
        <v>281</v>
      </c>
      <c r="C108" s="94" t="s">
        <v>429</v>
      </c>
      <c r="D108" s="108">
        <v>12</v>
      </c>
      <c r="E108" s="107">
        <v>5.08</v>
      </c>
      <c r="F108" s="107">
        <f t="shared" si="9"/>
        <v>60.96</v>
      </c>
      <c r="G108" s="86"/>
    </row>
    <row r="109" spans="1:7" ht="24" customHeight="1">
      <c r="A109" s="105" t="s">
        <v>357</v>
      </c>
      <c r="B109" s="90" t="s">
        <v>282</v>
      </c>
      <c r="C109" s="94" t="s">
        <v>429</v>
      </c>
      <c r="D109" s="108">
        <v>12</v>
      </c>
      <c r="E109" s="107">
        <v>97.14</v>
      </c>
      <c r="F109" s="107">
        <f t="shared" si="9"/>
        <v>1165.68</v>
      </c>
      <c r="G109" s="86"/>
    </row>
    <row r="110" spans="1:7" ht="19.95" customHeight="1">
      <c r="A110" s="105"/>
      <c r="B110" s="91"/>
      <c r="C110" s="95"/>
      <c r="D110" s="109"/>
      <c r="E110" s="110" t="s">
        <v>244</v>
      </c>
      <c r="F110" s="107">
        <f>SUM(F106:F109)</f>
        <v>3220.3599999999997</v>
      </c>
    </row>
    <row r="111" spans="1:7" ht="19.95" customHeight="1">
      <c r="A111" s="105"/>
      <c r="B111" s="91"/>
      <c r="C111" s="95"/>
      <c r="D111" s="111"/>
      <c r="E111" s="112" t="s">
        <v>65</v>
      </c>
      <c r="F111" s="113">
        <f>ROUND(F110*30.5%,2)</f>
        <v>982.21</v>
      </c>
    </row>
    <row r="112" spans="1:7" ht="21" customHeight="1">
      <c r="A112" s="105"/>
      <c r="B112" s="91"/>
      <c r="C112" s="95"/>
      <c r="D112" s="114"/>
      <c r="E112" s="112" t="s">
        <v>245</v>
      </c>
      <c r="F112" s="113">
        <f>F110+F111</f>
        <v>4202.57</v>
      </c>
    </row>
    <row r="113" spans="1:7" s="82" customFormat="1" ht="20.399999999999999" customHeight="1">
      <c r="A113" s="88">
        <v>4</v>
      </c>
      <c r="B113" s="88" t="s">
        <v>25</v>
      </c>
      <c r="C113" s="97"/>
      <c r="D113" s="101"/>
      <c r="E113" s="101"/>
      <c r="F113" s="101"/>
      <c r="G113" s="83"/>
    </row>
    <row r="114" spans="1:7" ht="36" customHeight="1">
      <c r="A114" s="117" t="s">
        <v>358</v>
      </c>
      <c r="B114" s="89" t="s">
        <v>27</v>
      </c>
      <c r="C114" s="96"/>
      <c r="D114" s="118"/>
      <c r="E114" s="119"/>
      <c r="F114" s="119"/>
    </row>
    <row r="115" spans="1:7" ht="24" customHeight="1">
      <c r="A115" s="105" t="s">
        <v>359</v>
      </c>
      <c r="B115" s="90" t="s">
        <v>226</v>
      </c>
      <c r="C115" s="94" t="s">
        <v>222</v>
      </c>
      <c r="D115" s="108">
        <v>0.26</v>
      </c>
      <c r="E115" s="107">
        <v>19.059999999999999</v>
      </c>
      <c r="F115" s="107">
        <f t="shared" ref="F115:F117" si="10">ROUND(D115*E115,2)</f>
        <v>4.96</v>
      </c>
      <c r="G115" s="86"/>
    </row>
    <row r="116" spans="1:7" ht="24" customHeight="1">
      <c r="A116" s="105" t="s">
        <v>360</v>
      </c>
      <c r="B116" s="90" t="s">
        <v>223</v>
      </c>
      <c r="C116" s="94" t="s">
        <v>222</v>
      </c>
      <c r="D116" s="108">
        <v>1.0401</v>
      </c>
      <c r="E116" s="107">
        <v>18.66</v>
      </c>
      <c r="F116" s="107">
        <f t="shared" si="10"/>
        <v>19.41</v>
      </c>
      <c r="G116" s="86"/>
    </row>
    <row r="117" spans="1:7" ht="36" customHeight="1">
      <c r="A117" s="105" t="s">
        <v>361</v>
      </c>
      <c r="B117" s="90" t="s">
        <v>242</v>
      </c>
      <c r="C117" s="94" t="s">
        <v>28</v>
      </c>
      <c r="D117" s="108">
        <v>1</v>
      </c>
      <c r="E117" s="107">
        <v>85.41</v>
      </c>
      <c r="F117" s="107">
        <f t="shared" si="10"/>
        <v>85.41</v>
      </c>
      <c r="G117" s="86"/>
    </row>
    <row r="118" spans="1:7" ht="19.95" customHeight="1">
      <c r="A118" s="105"/>
      <c r="B118" s="91"/>
      <c r="C118" s="95"/>
      <c r="D118" s="109"/>
      <c r="E118" s="110" t="s">
        <v>244</v>
      </c>
      <c r="F118" s="107">
        <f>SUM(F115:F117)</f>
        <v>109.78</v>
      </c>
    </row>
    <row r="119" spans="1:7" ht="19.95" customHeight="1">
      <c r="A119" s="105"/>
      <c r="B119" s="91"/>
      <c r="C119" s="95"/>
      <c r="D119" s="111"/>
      <c r="E119" s="112" t="s">
        <v>65</v>
      </c>
      <c r="F119" s="113">
        <f>ROUND(F118*30.5%,2)</f>
        <v>33.479999999999997</v>
      </c>
    </row>
    <row r="120" spans="1:7" ht="21" customHeight="1">
      <c r="A120" s="105"/>
      <c r="B120" s="91"/>
      <c r="C120" s="95"/>
      <c r="D120" s="114"/>
      <c r="E120" s="112" t="s">
        <v>245</v>
      </c>
      <c r="F120" s="113">
        <f>F118+F119</f>
        <v>143.26</v>
      </c>
    </row>
    <row r="121" spans="1:7" ht="24" customHeight="1">
      <c r="A121" s="117" t="s">
        <v>362</v>
      </c>
      <c r="B121" s="89" t="s">
        <v>30</v>
      </c>
      <c r="C121" s="96"/>
      <c r="D121" s="118"/>
      <c r="E121" s="119"/>
      <c r="F121" s="119"/>
    </row>
    <row r="122" spans="1:7" ht="24" customHeight="1">
      <c r="A122" s="105" t="s">
        <v>363</v>
      </c>
      <c r="B122" s="90" t="s">
        <v>226</v>
      </c>
      <c r="C122" s="94" t="s">
        <v>222</v>
      </c>
      <c r="D122" s="108">
        <v>2.5499999999999998E-2</v>
      </c>
      <c r="E122" s="107">
        <v>19.059999999999999</v>
      </c>
      <c r="F122" s="107">
        <f t="shared" ref="F122:F124" si="11">ROUND(D122*E122,2)</f>
        <v>0.49</v>
      </c>
      <c r="G122" s="86"/>
    </row>
    <row r="123" spans="1:7" ht="24" customHeight="1">
      <c r="A123" s="105" t="s">
        <v>364</v>
      </c>
      <c r="B123" s="90" t="s">
        <v>223</v>
      </c>
      <c r="C123" s="94" t="s">
        <v>222</v>
      </c>
      <c r="D123" s="108">
        <v>0.1018</v>
      </c>
      <c r="E123" s="107">
        <v>18.66</v>
      </c>
      <c r="F123" s="107">
        <f t="shared" si="11"/>
        <v>1.9</v>
      </c>
      <c r="G123" s="86"/>
    </row>
    <row r="124" spans="1:7" ht="24" customHeight="1">
      <c r="A124" s="105" t="s">
        <v>365</v>
      </c>
      <c r="B124" s="90" t="s">
        <v>241</v>
      </c>
      <c r="C124" s="94" t="s">
        <v>28</v>
      </c>
      <c r="D124" s="108">
        <v>1</v>
      </c>
      <c r="E124" s="107">
        <v>34.840000000000003</v>
      </c>
      <c r="F124" s="107">
        <f t="shared" si="11"/>
        <v>34.840000000000003</v>
      </c>
      <c r="G124" s="86"/>
    </row>
    <row r="125" spans="1:7" ht="19.95" customHeight="1">
      <c r="A125" s="105"/>
      <c r="B125" s="91"/>
      <c r="C125" s="95"/>
      <c r="D125" s="109"/>
      <c r="E125" s="110" t="s">
        <v>244</v>
      </c>
      <c r="F125" s="107">
        <f>SUM(F122:F124)</f>
        <v>37.230000000000004</v>
      </c>
    </row>
    <row r="126" spans="1:7" ht="19.95" customHeight="1">
      <c r="A126" s="105"/>
      <c r="B126" s="91"/>
      <c r="C126" s="95"/>
      <c r="D126" s="111"/>
      <c r="E126" s="112" t="s">
        <v>65</v>
      </c>
      <c r="F126" s="113">
        <f>ROUND(F125*30.5%,2)</f>
        <v>11.36</v>
      </c>
    </row>
    <row r="127" spans="1:7" ht="21" customHeight="1">
      <c r="A127" s="105"/>
      <c r="B127" s="91"/>
      <c r="C127" s="95"/>
      <c r="D127" s="114"/>
      <c r="E127" s="112" t="s">
        <v>245</v>
      </c>
      <c r="F127" s="113">
        <f>F125+F126</f>
        <v>48.59</v>
      </c>
    </row>
    <row r="128" spans="1:7" ht="24" customHeight="1">
      <c r="A128" s="117" t="s">
        <v>366</v>
      </c>
      <c r="B128" s="89" t="s">
        <v>83</v>
      </c>
      <c r="C128" s="96"/>
      <c r="D128" s="118"/>
      <c r="E128" s="119"/>
      <c r="F128" s="119"/>
    </row>
    <row r="129" spans="1:7" ht="24" customHeight="1">
      <c r="A129" s="105" t="s">
        <v>367</v>
      </c>
      <c r="B129" s="90" t="s">
        <v>275</v>
      </c>
      <c r="C129" s="94" t="s">
        <v>432</v>
      </c>
      <c r="D129" s="108">
        <v>0.02</v>
      </c>
      <c r="E129" s="107">
        <v>50.79</v>
      </c>
      <c r="F129" s="107">
        <f t="shared" ref="F129:F133" si="12">ROUND(D129*E129,2)</f>
        <v>1.02</v>
      </c>
      <c r="G129" s="86"/>
    </row>
    <row r="130" spans="1:7" ht="24" customHeight="1">
      <c r="A130" s="105" t="s">
        <v>368</v>
      </c>
      <c r="B130" s="90" t="s">
        <v>276</v>
      </c>
      <c r="C130" s="94" t="s">
        <v>432</v>
      </c>
      <c r="D130" s="108">
        <v>0.01</v>
      </c>
      <c r="E130" s="107">
        <v>662.97</v>
      </c>
      <c r="F130" s="107">
        <f t="shared" si="12"/>
        <v>6.63</v>
      </c>
      <c r="G130" s="86"/>
    </row>
    <row r="131" spans="1:7" ht="24" customHeight="1">
      <c r="A131" s="105" t="s">
        <v>369</v>
      </c>
      <c r="B131" s="90" t="s">
        <v>283</v>
      </c>
      <c r="C131" s="94" t="s">
        <v>432</v>
      </c>
      <c r="D131" s="108">
        <v>0.18</v>
      </c>
      <c r="E131" s="107">
        <v>3449.72</v>
      </c>
      <c r="F131" s="107">
        <f t="shared" si="12"/>
        <v>620.95000000000005</v>
      </c>
      <c r="G131" s="86"/>
    </row>
    <row r="132" spans="1:7" ht="24" customHeight="1">
      <c r="A132" s="105" t="s">
        <v>370</v>
      </c>
      <c r="B132" s="90" t="s">
        <v>240</v>
      </c>
      <c r="C132" s="94" t="s">
        <v>39</v>
      </c>
      <c r="D132" s="108">
        <v>6</v>
      </c>
      <c r="E132" s="107">
        <v>21.6</v>
      </c>
      <c r="F132" s="107">
        <f t="shared" si="12"/>
        <v>129.6</v>
      </c>
      <c r="G132" s="86"/>
    </row>
    <row r="133" spans="1:7" ht="24" customHeight="1">
      <c r="A133" s="105" t="s">
        <v>371</v>
      </c>
      <c r="B133" s="90" t="s">
        <v>239</v>
      </c>
      <c r="C133" s="94" t="s">
        <v>229</v>
      </c>
      <c r="D133" s="108">
        <v>1</v>
      </c>
      <c r="E133" s="107">
        <v>26.18</v>
      </c>
      <c r="F133" s="107">
        <f t="shared" si="12"/>
        <v>26.18</v>
      </c>
      <c r="G133" s="86"/>
    </row>
    <row r="134" spans="1:7" ht="19.95" customHeight="1">
      <c r="A134" s="105"/>
      <c r="B134" s="91"/>
      <c r="C134" s="95"/>
      <c r="D134" s="109"/>
      <c r="E134" s="110" t="s">
        <v>244</v>
      </c>
      <c r="F134" s="107">
        <f>SUM(F129:F133)</f>
        <v>784.38</v>
      </c>
    </row>
    <row r="135" spans="1:7" ht="19.95" customHeight="1">
      <c r="A135" s="105"/>
      <c r="B135" s="91"/>
      <c r="C135" s="95"/>
      <c r="D135" s="111"/>
      <c r="E135" s="112" t="s">
        <v>65</v>
      </c>
      <c r="F135" s="113">
        <f>ROUND(F134*30.5%,2)</f>
        <v>239.24</v>
      </c>
    </row>
    <row r="136" spans="1:7" ht="21" customHeight="1">
      <c r="A136" s="105"/>
      <c r="B136" s="91"/>
      <c r="C136" s="95"/>
      <c r="D136" s="114"/>
      <c r="E136" s="112" t="s">
        <v>245</v>
      </c>
      <c r="F136" s="113">
        <f>F134+F135</f>
        <v>1023.62</v>
      </c>
    </row>
    <row r="137" spans="1:7" s="82" customFormat="1" ht="20.399999999999999" customHeight="1">
      <c r="A137" s="88">
        <v>5</v>
      </c>
      <c r="B137" s="88" t="s">
        <v>34</v>
      </c>
      <c r="C137" s="97"/>
      <c r="D137" s="101"/>
      <c r="E137" s="101"/>
      <c r="F137" s="101"/>
      <c r="G137" s="83"/>
    </row>
    <row r="138" spans="1:7" ht="36" customHeight="1">
      <c r="A138" s="117" t="s">
        <v>372</v>
      </c>
      <c r="B138" s="89" t="s">
        <v>84</v>
      </c>
      <c r="C138" s="96"/>
      <c r="D138" s="118"/>
      <c r="E138" s="119"/>
      <c r="F138" s="119"/>
    </row>
    <row r="139" spans="1:7" ht="60" customHeight="1">
      <c r="A139" s="105" t="s">
        <v>373</v>
      </c>
      <c r="B139" s="90" t="s">
        <v>228</v>
      </c>
      <c r="C139" s="94" t="s">
        <v>227</v>
      </c>
      <c r="D139" s="108">
        <v>0.111</v>
      </c>
      <c r="E139" s="107">
        <v>281.67</v>
      </c>
      <c r="F139" s="107">
        <f t="shared" ref="F139:F144" si="13">ROUND(D139*E139,2)</f>
        <v>31.27</v>
      </c>
      <c r="G139" s="86"/>
    </row>
    <row r="140" spans="1:7" ht="24" customHeight="1">
      <c r="A140" s="105" t="s">
        <v>374</v>
      </c>
      <c r="B140" s="90" t="s">
        <v>231</v>
      </c>
      <c r="C140" s="94" t="s">
        <v>222</v>
      </c>
      <c r="D140" s="108">
        <v>3.653</v>
      </c>
      <c r="E140" s="107">
        <v>23.78</v>
      </c>
      <c r="F140" s="107">
        <f t="shared" si="13"/>
        <v>86.87</v>
      </c>
      <c r="G140" s="86"/>
    </row>
    <row r="141" spans="1:7" ht="24" customHeight="1">
      <c r="A141" s="105" t="s">
        <v>375</v>
      </c>
      <c r="B141" s="90" t="s">
        <v>233</v>
      </c>
      <c r="C141" s="94" t="s">
        <v>222</v>
      </c>
      <c r="D141" s="108">
        <v>1.1240000000000001</v>
      </c>
      <c r="E141" s="107">
        <v>19.41</v>
      </c>
      <c r="F141" s="107">
        <f t="shared" si="13"/>
        <v>21.82</v>
      </c>
      <c r="G141" s="86"/>
    </row>
    <row r="142" spans="1:7" ht="24" customHeight="1">
      <c r="A142" s="105" t="s">
        <v>376</v>
      </c>
      <c r="B142" s="90" t="s">
        <v>238</v>
      </c>
      <c r="C142" s="94" t="s">
        <v>39</v>
      </c>
      <c r="D142" s="108">
        <v>9</v>
      </c>
      <c r="E142" s="107">
        <v>34.840000000000003</v>
      </c>
      <c r="F142" s="107">
        <f t="shared" si="13"/>
        <v>313.56</v>
      </c>
      <c r="G142" s="86"/>
    </row>
    <row r="143" spans="1:7" ht="24" customHeight="1">
      <c r="A143" s="105" t="s">
        <v>377</v>
      </c>
      <c r="B143" s="90" t="s">
        <v>237</v>
      </c>
      <c r="C143" s="94" t="s">
        <v>28</v>
      </c>
      <c r="D143" s="108">
        <v>1</v>
      </c>
      <c r="E143" s="107">
        <v>124.75</v>
      </c>
      <c r="F143" s="107">
        <f t="shared" si="13"/>
        <v>124.75</v>
      </c>
      <c r="G143" s="86"/>
    </row>
    <row r="144" spans="1:7" ht="36" customHeight="1">
      <c r="A144" s="105" t="s">
        <v>378</v>
      </c>
      <c r="B144" s="90" t="s">
        <v>236</v>
      </c>
      <c r="C144" s="94" t="s">
        <v>28</v>
      </c>
      <c r="D144" s="108">
        <v>1</v>
      </c>
      <c r="E144" s="107">
        <v>2234.29</v>
      </c>
      <c r="F144" s="107">
        <f t="shared" si="13"/>
        <v>2234.29</v>
      </c>
      <c r="G144" s="86"/>
    </row>
    <row r="145" spans="1:7" ht="19.95" customHeight="1">
      <c r="A145" s="105"/>
      <c r="B145" s="91"/>
      <c r="C145" s="95"/>
      <c r="D145" s="109"/>
      <c r="E145" s="110" t="s">
        <v>244</v>
      </c>
      <c r="F145" s="107">
        <f>SUM(F139:F144)</f>
        <v>2812.56</v>
      </c>
    </row>
    <row r="146" spans="1:7" ht="19.95" customHeight="1">
      <c r="A146" s="105"/>
      <c r="B146" s="91"/>
      <c r="C146" s="95"/>
      <c r="D146" s="111"/>
      <c r="E146" s="112" t="s">
        <v>65</v>
      </c>
      <c r="F146" s="113">
        <f>ROUND(F145*30.5%,2)</f>
        <v>857.83</v>
      </c>
    </row>
    <row r="147" spans="1:7" ht="21" customHeight="1">
      <c r="A147" s="105"/>
      <c r="B147" s="91"/>
      <c r="C147" s="95"/>
      <c r="D147" s="114"/>
      <c r="E147" s="112" t="s">
        <v>245</v>
      </c>
      <c r="F147" s="113">
        <f>F145+F146</f>
        <v>3670.39</v>
      </c>
    </row>
    <row r="148" spans="1:7" ht="28.2" customHeight="1">
      <c r="A148" s="117" t="s">
        <v>379</v>
      </c>
      <c r="B148" s="89" t="s">
        <v>85</v>
      </c>
      <c r="C148" s="96"/>
      <c r="D148" s="118"/>
      <c r="E148" s="119"/>
      <c r="F148" s="119"/>
    </row>
    <row r="149" spans="1:7" ht="28.2" customHeight="1">
      <c r="A149" s="105" t="s">
        <v>380</v>
      </c>
      <c r="B149" s="90" t="s">
        <v>235</v>
      </c>
      <c r="C149" s="94" t="s">
        <v>28</v>
      </c>
      <c r="D149" s="108">
        <v>1</v>
      </c>
      <c r="E149" s="107">
        <v>275.31</v>
      </c>
      <c r="F149" s="107">
        <f>ROUND(D149*E149,2)</f>
        <v>275.31</v>
      </c>
      <c r="G149" s="86"/>
    </row>
    <row r="150" spans="1:7" ht="19.95" customHeight="1">
      <c r="A150" s="105"/>
      <c r="B150" s="91"/>
      <c r="C150" s="95"/>
      <c r="D150" s="109"/>
      <c r="E150" s="110" t="s">
        <v>244</v>
      </c>
      <c r="F150" s="107">
        <f>SUM(F149)</f>
        <v>275.31</v>
      </c>
      <c r="G150" s="86"/>
    </row>
    <row r="151" spans="1:7" ht="19.95" customHeight="1">
      <c r="A151" s="105"/>
      <c r="B151" s="91"/>
      <c r="C151" s="95"/>
      <c r="D151" s="111"/>
      <c r="E151" s="112" t="s">
        <v>65</v>
      </c>
      <c r="F151" s="113">
        <f>ROUND(F150*30.5%,2)</f>
        <v>83.97</v>
      </c>
      <c r="G151" s="86"/>
    </row>
    <row r="152" spans="1:7" ht="21" customHeight="1">
      <c r="A152" s="105"/>
      <c r="B152" s="91"/>
      <c r="C152" s="95"/>
      <c r="D152" s="114"/>
      <c r="E152" s="112" t="s">
        <v>245</v>
      </c>
      <c r="F152" s="113">
        <f>F150+F151</f>
        <v>359.28</v>
      </c>
      <c r="G152" s="86"/>
    </row>
    <row r="153" spans="1:7" ht="24" customHeight="1">
      <c r="A153" s="117" t="s">
        <v>381</v>
      </c>
      <c r="B153" s="89" t="s">
        <v>86</v>
      </c>
      <c r="C153" s="96"/>
      <c r="D153" s="118"/>
      <c r="E153" s="119"/>
      <c r="F153" s="119"/>
    </row>
    <row r="154" spans="1:7" ht="24" customHeight="1">
      <c r="A154" s="105" t="s">
        <v>382</v>
      </c>
      <c r="B154" s="90" t="s">
        <v>231</v>
      </c>
      <c r="C154" s="94" t="s">
        <v>222</v>
      </c>
      <c r="D154" s="108">
        <v>0.4</v>
      </c>
      <c r="E154" s="107">
        <v>21.36</v>
      </c>
      <c r="F154" s="107">
        <f t="shared" ref="F154:F156" si="14">ROUND(D154*E154,2)</f>
        <v>8.5399999999999991</v>
      </c>
      <c r="G154" s="86"/>
    </row>
    <row r="155" spans="1:7" ht="24" customHeight="1">
      <c r="A155" s="105" t="s">
        <v>384</v>
      </c>
      <c r="B155" s="90" t="s">
        <v>233</v>
      </c>
      <c r="C155" s="94" t="s">
        <v>222</v>
      </c>
      <c r="D155" s="108">
        <v>0.2</v>
      </c>
      <c r="E155" s="107">
        <v>17.21</v>
      </c>
      <c r="F155" s="107">
        <f t="shared" si="14"/>
        <v>3.44</v>
      </c>
      <c r="G155" s="86"/>
    </row>
    <row r="156" spans="1:7" ht="24" customHeight="1">
      <c r="A156" s="105" t="s">
        <v>385</v>
      </c>
      <c r="B156" s="90" t="s">
        <v>86</v>
      </c>
      <c r="C156" s="94" t="s">
        <v>39</v>
      </c>
      <c r="D156" s="108">
        <v>1</v>
      </c>
      <c r="E156" s="107">
        <v>16.11</v>
      </c>
      <c r="F156" s="107">
        <f t="shared" si="14"/>
        <v>16.11</v>
      </c>
      <c r="G156" s="86"/>
    </row>
    <row r="157" spans="1:7" ht="19.95" customHeight="1">
      <c r="A157" s="105"/>
      <c r="B157" s="91"/>
      <c r="C157" s="95"/>
      <c r="D157" s="109"/>
      <c r="E157" s="110" t="s">
        <v>244</v>
      </c>
      <c r="F157" s="107">
        <f>SUM(F154:F156)</f>
        <v>28.089999999999996</v>
      </c>
    </row>
    <row r="158" spans="1:7" ht="19.95" customHeight="1">
      <c r="A158" s="105"/>
      <c r="B158" s="91"/>
      <c r="C158" s="95"/>
      <c r="D158" s="111"/>
      <c r="E158" s="112" t="s">
        <v>65</v>
      </c>
      <c r="F158" s="113">
        <f>ROUND(F157*30.5%,2)</f>
        <v>8.57</v>
      </c>
    </row>
    <row r="159" spans="1:7" ht="21" customHeight="1">
      <c r="A159" s="105"/>
      <c r="B159" s="91"/>
      <c r="C159" s="95"/>
      <c r="D159" s="114"/>
      <c r="E159" s="112" t="s">
        <v>245</v>
      </c>
      <c r="F159" s="113">
        <f>F157+F158</f>
        <v>36.659999999999997</v>
      </c>
    </row>
    <row r="160" spans="1:7" ht="24" customHeight="1">
      <c r="A160" s="117" t="s">
        <v>386</v>
      </c>
      <c r="B160" s="89" t="s">
        <v>87</v>
      </c>
      <c r="C160" s="96"/>
      <c r="D160" s="118"/>
      <c r="E160" s="119"/>
      <c r="F160" s="119"/>
    </row>
    <row r="161" spans="1:7" ht="24" customHeight="1">
      <c r="A161" s="105" t="s">
        <v>387</v>
      </c>
      <c r="B161" s="90" t="s">
        <v>231</v>
      </c>
      <c r="C161" s="94" t="s">
        <v>222</v>
      </c>
      <c r="D161" s="108">
        <v>0.4</v>
      </c>
      <c r="E161" s="107">
        <v>21.36</v>
      </c>
      <c r="F161" s="107">
        <f t="shared" ref="F161:F163" si="15">ROUND(D161*E161,2)</f>
        <v>8.5399999999999991</v>
      </c>
      <c r="G161" s="86"/>
    </row>
    <row r="162" spans="1:7" ht="24" customHeight="1">
      <c r="A162" s="105" t="s">
        <v>388</v>
      </c>
      <c r="B162" s="90" t="s">
        <v>233</v>
      </c>
      <c r="C162" s="94" t="s">
        <v>222</v>
      </c>
      <c r="D162" s="108">
        <v>0.2</v>
      </c>
      <c r="E162" s="107">
        <v>17.21</v>
      </c>
      <c r="F162" s="107">
        <f t="shared" si="15"/>
        <v>3.44</v>
      </c>
      <c r="G162" s="86"/>
    </row>
    <row r="163" spans="1:7" ht="24" customHeight="1">
      <c r="A163" s="105" t="s">
        <v>389</v>
      </c>
      <c r="B163" s="90" t="s">
        <v>284</v>
      </c>
      <c r="C163" s="94" t="s">
        <v>39</v>
      </c>
      <c r="D163" s="108">
        <v>1</v>
      </c>
      <c r="E163" s="107">
        <v>38.46</v>
      </c>
      <c r="F163" s="107">
        <f t="shared" si="15"/>
        <v>38.46</v>
      </c>
      <c r="G163" s="86"/>
    </row>
    <row r="164" spans="1:7" ht="19.95" customHeight="1">
      <c r="A164" s="105"/>
      <c r="B164" s="91"/>
      <c r="C164" s="95"/>
      <c r="D164" s="109"/>
      <c r="E164" s="110" t="s">
        <v>244</v>
      </c>
      <c r="F164" s="107">
        <f>SUM(F161:F163)</f>
        <v>50.44</v>
      </c>
    </row>
    <row r="165" spans="1:7" ht="19.95" customHeight="1">
      <c r="A165" s="105"/>
      <c r="B165" s="91"/>
      <c r="C165" s="95"/>
      <c r="D165" s="111"/>
      <c r="E165" s="112" t="s">
        <v>65</v>
      </c>
      <c r="F165" s="113">
        <f>ROUND(F164*30.5%,2)</f>
        <v>15.38</v>
      </c>
    </row>
    <row r="166" spans="1:7" ht="21" customHeight="1">
      <c r="A166" s="105"/>
      <c r="B166" s="91"/>
      <c r="C166" s="95"/>
      <c r="D166" s="114"/>
      <c r="E166" s="112" t="s">
        <v>245</v>
      </c>
      <c r="F166" s="113">
        <f>F164+F165</f>
        <v>65.819999999999993</v>
      </c>
    </row>
    <row r="167" spans="1:7" ht="28.2" customHeight="1">
      <c r="A167" s="117" t="s">
        <v>390</v>
      </c>
      <c r="B167" s="89" t="s">
        <v>88</v>
      </c>
      <c r="C167" s="96"/>
      <c r="D167" s="118"/>
      <c r="E167" s="119"/>
      <c r="F167" s="119"/>
    </row>
    <row r="168" spans="1:7" ht="24" customHeight="1">
      <c r="A168" s="105" t="s">
        <v>383</v>
      </c>
      <c r="B168" s="90" t="s">
        <v>231</v>
      </c>
      <c r="C168" s="94" t="s">
        <v>222</v>
      </c>
      <c r="D168" s="108">
        <v>0.4</v>
      </c>
      <c r="E168" s="107">
        <v>21.36</v>
      </c>
      <c r="F168" s="107">
        <f t="shared" ref="F168:F170" si="16">ROUND(D168*E168,2)</f>
        <v>8.5399999999999991</v>
      </c>
      <c r="G168" s="86"/>
    </row>
    <row r="169" spans="1:7" ht="24" customHeight="1">
      <c r="A169" s="105" t="s">
        <v>391</v>
      </c>
      <c r="B169" s="90" t="s">
        <v>233</v>
      </c>
      <c r="C169" s="94" t="s">
        <v>222</v>
      </c>
      <c r="D169" s="108">
        <v>0.2</v>
      </c>
      <c r="E169" s="107">
        <v>17.21</v>
      </c>
      <c r="F169" s="107">
        <f t="shared" si="16"/>
        <v>3.44</v>
      </c>
      <c r="G169" s="86"/>
    </row>
    <row r="170" spans="1:7" ht="24" customHeight="1">
      <c r="A170" s="105" t="s">
        <v>392</v>
      </c>
      <c r="B170" s="90" t="s">
        <v>285</v>
      </c>
      <c r="C170" s="94" t="s">
        <v>28</v>
      </c>
      <c r="D170" s="108">
        <v>1</v>
      </c>
      <c r="E170" s="107">
        <v>6.01</v>
      </c>
      <c r="F170" s="107">
        <f t="shared" si="16"/>
        <v>6.01</v>
      </c>
      <c r="G170" s="86"/>
    </row>
    <row r="171" spans="1:7" ht="19.95" customHeight="1">
      <c r="A171" s="105"/>
      <c r="B171" s="91"/>
      <c r="C171" s="95"/>
      <c r="D171" s="109"/>
      <c r="E171" s="110" t="s">
        <v>244</v>
      </c>
      <c r="F171" s="107">
        <f>SUM(F168:F170)</f>
        <v>17.989999999999998</v>
      </c>
    </row>
    <row r="172" spans="1:7" ht="19.95" customHeight="1">
      <c r="A172" s="105"/>
      <c r="B172" s="91"/>
      <c r="C172" s="95"/>
      <c r="D172" s="111"/>
      <c r="E172" s="112" t="s">
        <v>65</v>
      </c>
      <c r="F172" s="113">
        <f>ROUND(F171*30.5%,2)</f>
        <v>5.49</v>
      </c>
    </row>
    <row r="173" spans="1:7" ht="21" customHeight="1">
      <c r="A173" s="105"/>
      <c r="B173" s="91"/>
      <c r="C173" s="95"/>
      <c r="D173" s="114"/>
      <c r="E173" s="112" t="s">
        <v>245</v>
      </c>
      <c r="F173" s="113">
        <f>F171+F172</f>
        <v>23.479999999999997</v>
      </c>
    </row>
    <row r="174" spans="1:7" ht="24" customHeight="1">
      <c r="A174" s="117" t="s">
        <v>393</v>
      </c>
      <c r="B174" s="89" t="s">
        <v>89</v>
      </c>
      <c r="C174" s="96"/>
      <c r="D174" s="118"/>
      <c r="E174" s="119"/>
      <c r="F174" s="119"/>
      <c r="G174" s="86"/>
    </row>
    <row r="175" spans="1:7" ht="24" customHeight="1">
      <c r="A175" s="105" t="s">
        <v>394</v>
      </c>
      <c r="B175" s="90" t="s">
        <v>233</v>
      </c>
      <c r="C175" s="94" t="s">
        <v>222</v>
      </c>
      <c r="D175" s="108">
        <v>0.05</v>
      </c>
      <c r="E175" s="107">
        <v>17.21</v>
      </c>
      <c r="F175" s="107">
        <f t="shared" ref="F175:F177" si="17">ROUND(D175*E175,2)</f>
        <v>0.86</v>
      </c>
      <c r="G175" s="86"/>
    </row>
    <row r="176" spans="1:7" ht="24" customHeight="1">
      <c r="A176" s="105" t="s">
        <v>395</v>
      </c>
      <c r="B176" s="90" t="s">
        <v>231</v>
      </c>
      <c r="C176" s="94" t="s">
        <v>222</v>
      </c>
      <c r="D176" s="108">
        <v>0.1</v>
      </c>
      <c r="E176" s="107">
        <v>21.36</v>
      </c>
      <c r="F176" s="107">
        <f t="shared" si="17"/>
        <v>2.14</v>
      </c>
      <c r="G176" s="86"/>
    </row>
    <row r="177" spans="1:7" ht="24" customHeight="1">
      <c r="A177" s="105" t="s">
        <v>396</v>
      </c>
      <c r="B177" s="90" t="s">
        <v>286</v>
      </c>
      <c r="C177" s="94" t="s">
        <v>28</v>
      </c>
      <c r="D177" s="108">
        <v>1</v>
      </c>
      <c r="E177" s="107">
        <v>10.14</v>
      </c>
      <c r="F177" s="107">
        <f t="shared" si="17"/>
        <v>10.14</v>
      </c>
      <c r="G177" s="86"/>
    </row>
    <row r="178" spans="1:7" ht="19.95" customHeight="1">
      <c r="A178" s="105"/>
      <c r="B178" s="91"/>
      <c r="C178" s="95"/>
      <c r="D178" s="109"/>
      <c r="E178" s="110" t="s">
        <v>244</v>
      </c>
      <c r="F178" s="107">
        <f>SUM(F175:F177)</f>
        <v>13.14</v>
      </c>
    </row>
    <row r="179" spans="1:7" ht="19.95" customHeight="1">
      <c r="A179" s="105"/>
      <c r="B179" s="91"/>
      <c r="C179" s="95"/>
      <c r="D179" s="111"/>
      <c r="E179" s="112" t="s">
        <v>65</v>
      </c>
      <c r="F179" s="113">
        <f>ROUND(F178*30.5%,2)</f>
        <v>4.01</v>
      </c>
    </row>
    <row r="180" spans="1:7" ht="21" customHeight="1">
      <c r="A180" s="105"/>
      <c r="B180" s="91"/>
      <c r="C180" s="95"/>
      <c r="D180" s="114"/>
      <c r="E180" s="112" t="s">
        <v>245</v>
      </c>
      <c r="F180" s="113">
        <f>F178+F179</f>
        <v>17.149999999999999</v>
      </c>
    </row>
    <row r="181" spans="1:7" ht="24" customHeight="1">
      <c r="A181" s="117" t="s">
        <v>397</v>
      </c>
      <c r="B181" s="89" t="s">
        <v>90</v>
      </c>
      <c r="C181" s="96"/>
      <c r="D181" s="118"/>
      <c r="E181" s="119"/>
      <c r="F181" s="119"/>
    </row>
    <row r="182" spans="1:7" ht="24" customHeight="1">
      <c r="A182" s="105" t="s">
        <v>398</v>
      </c>
      <c r="B182" s="90" t="s">
        <v>231</v>
      </c>
      <c r="C182" s="94" t="s">
        <v>222</v>
      </c>
      <c r="D182" s="108">
        <v>0.9</v>
      </c>
      <c r="E182" s="107">
        <v>21.36</v>
      </c>
      <c r="F182" s="107">
        <f t="shared" ref="F182:F184" si="18">ROUND(D182*E182,2)</f>
        <v>19.22</v>
      </c>
      <c r="G182" s="86"/>
    </row>
    <row r="183" spans="1:7" ht="24" customHeight="1">
      <c r="A183" s="105" t="s">
        <v>399</v>
      </c>
      <c r="B183" s="90" t="s">
        <v>233</v>
      </c>
      <c r="C183" s="94" t="s">
        <v>222</v>
      </c>
      <c r="D183" s="108">
        <v>0.9</v>
      </c>
      <c r="E183" s="107">
        <v>17.21</v>
      </c>
      <c r="F183" s="107">
        <f t="shared" si="18"/>
        <v>15.49</v>
      </c>
      <c r="G183" s="86"/>
    </row>
    <row r="184" spans="1:7" ht="24" customHeight="1">
      <c r="A184" s="105" t="s">
        <v>400</v>
      </c>
      <c r="B184" s="90" t="s">
        <v>287</v>
      </c>
      <c r="C184" s="94" t="s">
        <v>28</v>
      </c>
      <c r="D184" s="108">
        <v>1</v>
      </c>
      <c r="E184" s="107">
        <v>300.02999999999997</v>
      </c>
      <c r="F184" s="107">
        <f t="shared" si="18"/>
        <v>300.02999999999997</v>
      </c>
      <c r="G184" s="86"/>
    </row>
    <row r="185" spans="1:7" ht="19.95" customHeight="1">
      <c r="A185" s="105"/>
      <c r="B185" s="91"/>
      <c r="C185" s="95"/>
      <c r="D185" s="109"/>
      <c r="E185" s="110" t="s">
        <v>244</v>
      </c>
      <c r="F185" s="107">
        <f>SUM(F182:F184)</f>
        <v>334.73999999999995</v>
      </c>
    </row>
    <row r="186" spans="1:7" ht="19.95" customHeight="1">
      <c r="A186" s="105"/>
      <c r="B186" s="91"/>
      <c r="C186" s="95"/>
      <c r="D186" s="111"/>
      <c r="E186" s="112" t="s">
        <v>65</v>
      </c>
      <c r="F186" s="113">
        <f>ROUND(F185*30.5%,2)</f>
        <v>102.1</v>
      </c>
    </row>
    <row r="187" spans="1:7" ht="21" customHeight="1">
      <c r="A187" s="105"/>
      <c r="B187" s="91"/>
      <c r="C187" s="95"/>
      <c r="D187" s="114"/>
      <c r="E187" s="112" t="s">
        <v>245</v>
      </c>
      <c r="F187" s="113">
        <f>F185+F186</f>
        <v>436.83999999999992</v>
      </c>
    </row>
    <row r="188" spans="1:7" ht="24" customHeight="1">
      <c r="A188" s="117" t="s">
        <v>401</v>
      </c>
      <c r="B188" s="89" t="s">
        <v>91</v>
      </c>
      <c r="C188" s="96"/>
      <c r="D188" s="118"/>
      <c r="E188" s="119"/>
      <c r="F188" s="119"/>
    </row>
    <row r="189" spans="1:7" ht="24" customHeight="1">
      <c r="A189" s="105" t="s">
        <v>402</v>
      </c>
      <c r="B189" s="90" t="s">
        <v>233</v>
      </c>
      <c r="C189" s="94" t="s">
        <v>222</v>
      </c>
      <c r="D189" s="108">
        <v>0.11</v>
      </c>
      <c r="E189" s="107">
        <v>17.21</v>
      </c>
      <c r="F189" s="107">
        <f t="shared" ref="F189:F192" si="19">ROUND(D189*E189,2)</f>
        <v>1.89</v>
      </c>
      <c r="G189" s="86"/>
    </row>
    <row r="190" spans="1:7" ht="24" customHeight="1">
      <c r="A190" s="105" t="s">
        <v>403</v>
      </c>
      <c r="B190" s="90" t="s">
        <v>231</v>
      </c>
      <c r="C190" s="94" t="s">
        <v>222</v>
      </c>
      <c r="D190" s="108">
        <v>0.11</v>
      </c>
      <c r="E190" s="107">
        <v>21.36</v>
      </c>
      <c r="F190" s="107">
        <f t="shared" si="19"/>
        <v>2.35</v>
      </c>
      <c r="G190" s="86"/>
    </row>
    <row r="191" spans="1:7" ht="24" customHeight="1">
      <c r="A191" s="105" t="s">
        <v>404</v>
      </c>
      <c r="B191" s="90" t="s">
        <v>288</v>
      </c>
      <c r="C191" s="94" t="s">
        <v>39</v>
      </c>
      <c r="D191" s="108">
        <v>1.02</v>
      </c>
      <c r="E191" s="107">
        <v>3.19</v>
      </c>
      <c r="F191" s="107">
        <f t="shared" si="19"/>
        <v>3.25</v>
      </c>
      <c r="G191" s="86"/>
    </row>
    <row r="192" spans="1:7" ht="24" customHeight="1">
      <c r="A192" s="105" t="s">
        <v>405</v>
      </c>
      <c r="B192" s="90" t="s">
        <v>289</v>
      </c>
      <c r="C192" s="94" t="s">
        <v>39</v>
      </c>
      <c r="D192" s="108">
        <v>0.05</v>
      </c>
      <c r="E192" s="107">
        <v>1.23</v>
      </c>
      <c r="F192" s="107">
        <f t="shared" si="19"/>
        <v>0.06</v>
      </c>
      <c r="G192" s="86"/>
    </row>
    <row r="193" spans="1:7" ht="19.95" customHeight="1">
      <c r="A193" s="105"/>
      <c r="B193" s="91"/>
      <c r="C193" s="95"/>
      <c r="D193" s="109"/>
      <c r="E193" s="110" t="s">
        <v>244</v>
      </c>
      <c r="F193" s="107">
        <f>SUM(F189:F192)</f>
        <v>7.55</v>
      </c>
    </row>
    <row r="194" spans="1:7" ht="19.95" customHeight="1">
      <c r="A194" s="105"/>
      <c r="B194" s="91"/>
      <c r="C194" s="95"/>
      <c r="D194" s="111"/>
      <c r="E194" s="112" t="s">
        <v>65</v>
      </c>
      <c r="F194" s="113">
        <f>ROUND(F193*30.5%,2)</f>
        <v>2.2999999999999998</v>
      </c>
    </row>
    <row r="195" spans="1:7" ht="21" customHeight="1">
      <c r="A195" s="105"/>
      <c r="B195" s="91"/>
      <c r="C195" s="95"/>
      <c r="D195" s="114"/>
      <c r="E195" s="112" t="s">
        <v>245</v>
      </c>
      <c r="F195" s="113">
        <f>F193+F194</f>
        <v>9.85</v>
      </c>
    </row>
    <row r="196" spans="1:7" ht="24" customHeight="1">
      <c r="A196" s="117" t="s">
        <v>406</v>
      </c>
      <c r="B196" s="89" t="s">
        <v>92</v>
      </c>
      <c r="C196" s="96"/>
      <c r="D196" s="118"/>
      <c r="E196" s="119"/>
      <c r="F196" s="119"/>
    </row>
    <row r="197" spans="1:7" ht="24" customHeight="1">
      <c r="A197" s="105" t="s">
        <v>407</v>
      </c>
      <c r="B197" s="90" t="s">
        <v>233</v>
      </c>
      <c r="C197" s="94" t="s">
        <v>222</v>
      </c>
      <c r="D197" s="108">
        <v>0.03</v>
      </c>
      <c r="E197" s="107">
        <v>17.21</v>
      </c>
      <c r="F197" s="107">
        <f t="shared" ref="F197:F199" si="20">ROUND(D197*E197,2)</f>
        <v>0.52</v>
      </c>
      <c r="G197" s="86"/>
    </row>
    <row r="198" spans="1:7" ht="24" customHeight="1">
      <c r="A198" s="105" t="s">
        <v>408</v>
      </c>
      <c r="B198" s="90" t="s">
        <v>231</v>
      </c>
      <c r="C198" s="94" t="s">
        <v>222</v>
      </c>
      <c r="D198" s="108">
        <v>0.06</v>
      </c>
      <c r="E198" s="107">
        <v>21.36</v>
      </c>
      <c r="F198" s="107">
        <f t="shared" si="20"/>
        <v>1.28</v>
      </c>
      <c r="G198" s="86"/>
    </row>
    <row r="199" spans="1:7" ht="24" customHeight="1">
      <c r="A199" s="105" t="s">
        <v>409</v>
      </c>
      <c r="B199" s="90" t="s">
        <v>92</v>
      </c>
      <c r="C199" s="94" t="s">
        <v>28</v>
      </c>
      <c r="D199" s="108">
        <v>1</v>
      </c>
      <c r="E199" s="107">
        <v>27.52</v>
      </c>
      <c r="F199" s="107">
        <f t="shared" si="20"/>
        <v>27.52</v>
      </c>
      <c r="G199" s="86"/>
    </row>
    <row r="200" spans="1:7" ht="19.95" customHeight="1">
      <c r="A200" s="105"/>
      <c r="B200" s="91"/>
      <c r="C200" s="95"/>
      <c r="D200" s="109"/>
      <c r="E200" s="110" t="s">
        <v>244</v>
      </c>
      <c r="F200" s="107">
        <f>SUM(F197:F199)</f>
        <v>29.32</v>
      </c>
    </row>
    <row r="201" spans="1:7" ht="19.95" customHeight="1">
      <c r="A201" s="105"/>
      <c r="B201" s="91"/>
      <c r="C201" s="95"/>
      <c r="D201" s="111"/>
      <c r="E201" s="112" t="s">
        <v>65</v>
      </c>
      <c r="F201" s="113">
        <f>ROUND(F200*30.5%,2)</f>
        <v>8.94</v>
      </c>
    </row>
    <row r="202" spans="1:7" ht="21" customHeight="1">
      <c r="A202" s="105"/>
      <c r="B202" s="91"/>
      <c r="C202" s="95"/>
      <c r="D202" s="114"/>
      <c r="E202" s="112" t="s">
        <v>245</v>
      </c>
      <c r="F202" s="113">
        <f>F200+F201</f>
        <v>38.26</v>
      </c>
    </row>
    <row r="203" spans="1:7" ht="24" customHeight="1">
      <c r="A203" s="117" t="s">
        <v>410</v>
      </c>
      <c r="B203" s="89" t="s">
        <v>92</v>
      </c>
      <c r="C203" s="96"/>
      <c r="D203" s="118"/>
      <c r="E203" s="119"/>
      <c r="F203" s="119"/>
    </row>
    <row r="204" spans="1:7" ht="24" customHeight="1">
      <c r="A204" s="105" t="s">
        <v>411</v>
      </c>
      <c r="B204" s="90" t="s">
        <v>233</v>
      </c>
      <c r="C204" s="94" t="s">
        <v>222</v>
      </c>
      <c r="D204" s="108">
        <v>0.03</v>
      </c>
      <c r="E204" s="107">
        <v>17.21</v>
      </c>
      <c r="F204" s="107">
        <f t="shared" ref="F204:F206" si="21">ROUND(D204*E204,2)</f>
        <v>0.52</v>
      </c>
      <c r="G204" s="86"/>
    </row>
    <row r="205" spans="1:7" ht="24" customHeight="1">
      <c r="A205" s="105" t="s">
        <v>412</v>
      </c>
      <c r="B205" s="90" t="s">
        <v>231</v>
      </c>
      <c r="C205" s="94" t="s">
        <v>222</v>
      </c>
      <c r="D205" s="108">
        <v>0.06</v>
      </c>
      <c r="E205" s="107">
        <v>21.36</v>
      </c>
      <c r="F205" s="107">
        <f t="shared" si="21"/>
        <v>1.28</v>
      </c>
      <c r="G205" s="86"/>
    </row>
    <row r="206" spans="1:7" ht="24" customHeight="1">
      <c r="A206" s="105" t="s">
        <v>413</v>
      </c>
      <c r="B206" s="90" t="s">
        <v>92</v>
      </c>
      <c r="C206" s="94" t="s">
        <v>28</v>
      </c>
      <c r="D206" s="108">
        <v>1</v>
      </c>
      <c r="E206" s="107">
        <v>27.52</v>
      </c>
      <c r="F206" s="107">
        <f t="shared" si="21"/>
        <v>27.52</v>
      </c>
      <c r="G206" s="86"/>
    </row>
    <row r="207" spans="1:7" ht="19.95" customHeight="1">
      <c r="A207" s="105"/>
      <c r="B207" s="91"/>
      <c r="C207" s="95"/>
      <c r="D207" s="109"/>
      <c r="E207" s="110" t="s">
        <v>244</v>
      </c>
      <c r="F207" s="107">
        <f>SUM(F204:F206)</f>
        <v>29.32</v>
      </c>
    </row>
    <row r="208" spans="1:7" ht="19.95" customHeight="1">
      <c r="A208" s="105"/>
      <c r="B208" s="91"/>
      <c r="C208" s="95"/>
      <c r="D208" s="111"/>
      <c r="E208" s="112" t="s">
        <v>65</v>
      </c>
      <c r="F208" s="113">
        <f>ROUND(F207*30.5%,2)</f>
        <v>8.94</v>
      </c>
    </row>
    <row r="209" spans="1:7" ht="21" customHeight="1">
      <c r="A209" s="105"/>
      <c r="B209" s="91"/>
      <c r="C209" s="95"/>
      <c r="D209" s="114"/>
      <c r="E209" s="112" t="s">
        <v>245</v>
      </c>
      <c r="F209" s="113">
        <f>F207+F208</f>
        <v>38.26</v>
      </c>
    </row>
    <row r="210" spans="1:7" ht="24" customHeight="1">
      <c r="A210" s="117" t="s">
        <v>414</v>
      </c>
      <c r="B210" s="89" t="s">
        <v>93</v>
      </c>
      <c r="C210" s="96"/>
      <c r="D210" s="118"/>
      <c r="E210" s="119"/>
      <c r="F210" s="119"/>
    </row>
    <row r="211" spans="1:7" ht="24" customHeight="1">
      <c r="A211" s="105" t="s">
        <v>415</v>
      </c>
      <c r="B211" s="90" t="s">
        <v>233</v>
      </c>
      <c r="C211" s="94" t="s">
        <v>222</v>
      </c>
      <c r="D211" s="108">
        <v>0.4</v>
      </c>
      <c r="E211" s="107">
        <v>17.21</v>
      </c>
      <c r="F211" s="107">
        <f t="shared" ref="F211:F213" si="22">ROUND(D211*E211,2)</f>
        <v>6.88</v>
      </c>
      <c r="G211" s="86"/>
    </row>
    <row r="212" spans="1:7" ht="24" customHeight="1">
      <c r="A212" s="105" t="s">
        <v>416</v>
      </c>
      <c r="B212" s="90" t="s">
        <v>231</v>
      </c>
      <c r="C212" s="94" t="s">
        <v>222</v>
      </c>
      <c r="D212" s="108">
        <v>0.8</v>
      </c>
      <c r="E212" s="107">
        <v>21.36</v>
      </c>
      <c r="F212" s="107">
        <f t="shared" si="22"/>
        <v>17.09</v>
      </c>
      <c r="G212" s="86"/>
    </row>
    <row r="213" spans="1:7" ht="24" customHeight="1">
      <c r="A213" s="105" t="s">
        <v>417</v>
      </c>
      <c r="B213" s="90" t="s">
        <v>93</v>
      </c>
      <c r="C213" s="94" t="s">
        <v>28</v>
      </c>
      <c r="D213" s="108">
        <v>1</v>
      </c>
      <c r="E213" s="107">
        <v>177.53</v>
      </c>
      <c r="F213" s="107">
        <f t="shared" si="22"/>
        <v>177.53</v>
      </c>
      <c r="G213" s="86"/>
    </row>
    <row r="214" spans="1:7" ht="19.95" customHeight="1">
      <c r="A214" s="105"/>
      <c r="B214" s="91"/>
      <c r="C214" s="95"/>
      <c r="D214" s="109"/>
      <c r="E214" s="110" t="s">
        <v>244</v>
      </c>
      <c r="F214" s="107">
        <f>SUM(F211:F213)</f>
        <v>201.5</v>
      </c>
    </row>
    <row r="215" spans="1:7" ht="19.95" customHeight="1">
      <c r="A215" s="105"/>
      <c r="B215" s="91"/>
      <c r="C215" s="95"/>
      <c r="D215" s="111"/>
      <c r="E215" s="112" t="s">
        <v>65</v>
      </c>
      <c r="F215" s="113">
        <f>ROUND(F214*30.5%,2)</f>
        <v>61.46</v>
      </c>
    </row>
    <row r="216" spans="1:7" ht="21" customHeight="1">
      <c r="A216" s="105"/>
      <c r="B216" s="91"/>
      <c r="C216" s="95"/>
      <c r="D216" s="114"/>
      <c r="E216" s="112" t="s">
        <v>245</v>
      </c>
      <c r="F216" s="113">
        <f>F214+F215</f>
        <v>262.95999999999998</v>
      </c>
    </row>
    <row r="217" spans="1:7" ht="24" customHeight="1">
      <c r="A217" s="117" t="s">
        <v>418</v>
      </c>
      <c r="B217" s="89" t="s">
        <v>94</v>
      </c>
      <c r="C217" s="96"/>
      <c r="D217" s="118"/>
      <c r="E217" s="119"/>
      <c r="F217" s="119"/>
    </row>
    <row r="218" spans="1:7" ht="24" customHeight="1">
      <c r="A218" s="105" t="s">
        <v>419</v>
      </c>
      <c r="B218" s="90" t="s">
        <v>233</v>
      </c>
      <c r="C218" s="94" t="s">
        <v>222</v>
      </c>
      <c r="D218" s="108">
        <v>1</v>
      </c>
      <c r="E218" s="107">
        <v>17.21</v>
      </c>
      <c r="F218" s="107">
        <f t="shared" ref="F218:F220" si="23">ROUND(D218*E218,2)</f>
        <v>17.21</v>
      </c>
      <c r="G218" s="86"/>
    </row>
    <row r="219" spans="1:7" ht="24" customHeight="1">
      <c r="A219" s="105" t="s">
        <v>420</v>
      </c>
      <c r="B219" s="90" t="s">
        <v>231</v>
      </c>
      <c r="C219" s="94" t="s">
        <v>222</v>
      </c>
      <c r="D219" s="108">
        <v>2</v>
      </c>
      <c r="E219" s="107">
        <v>21.36</v>
      </c>
      <c r="F219" s="107">
        <f t="shared" si="23"/>
        <v>42.72</v>
      </c>
      <c r="G219" s="86"/>
    </row>
    <row r="220" spans="1:7" ht="24" customHeight="1">
      <c r="A220" s="105" t="s">
        <v>421</v>
      </c>
      <c r="B220" s="90" t="s">
        <v>290</v>
      </c>
      <c r="C220" s="94" t="s">
        <v>28</v>
      </c>
      <c r="D220" s="108">
        <v>1</v>
      </c>
      <c r="E220" s="107">
        <v>22.2</v>
      </c>
      <c r="F220" s="107">
        <f t="shared" si="23"/>
        <v>22.2</v>
      </c>
      <c r="G220" s="86"/>
    </row>
    <row r="221" spans="1:7" ht="19.95" customHeight="1">
      <c r="A221" s="105"/>
      <c r="B221" s="91"/>
      <c r="C221" s="95"/>
      <c r="D221" s="109"/>
      <c r="E221" s="110" t="s">
        <v>244</v>
      </c>
      <c r="F221" s="107">
        <f>SUM(F218:F220)</f>
        <v>82.13</v>
      </c>
    </row>
    <row r="222" spans="1:7" ht="19.95" customHeight="1">
      <c r="A222" s="105"/>
      <c r="B222" s="91"/>
      <c r="C222" s="95"/>
      <c r="D222" s="111"/>
      <c r="E222" s="112" t="s">
        <v>65</v>
      </c>
      <c r="F222" s="113">
        <f>ROUND(F221*30.5%,2)</f>
        <v>25.05</v>
      </c>
    </row>
    <row r="223" spans="1:7" ht="21" customHeight="1">
      <c r="A223" s="105"/>
      <c r="B223" s="91"/>
      <c r="C223" s="95"/>
      <c r="D223" s="114"/>
      <c r="E223" s="112" t="s">
        <v>245</v>
      </c>
      <c r="F223" s="113">
        <f>F221+F222</f>
        <v>107.17999999999999</v>
      </c>
    </row>
    <row r="224" spans="1:7" ht="24" customHeight="1">
      <c r="A224" s="117" t="s">
        <v>422</v>
      </c>
      <c r="B224" s="89" t="s">
        <v>95</v>
      </c>
      <c r="C224" s="96"/>
      <c r="D224" s="118"/>
      <c r="E224" s="119"/>
      <c r="F224" s="119"/>
    </row>
    <row r="225" spans="1:7" ht="24" customHeight="1">
      <c r="A225" s="105" t="s">
        <v>423</v>
      </c>
      <c r="B225" s="90" t="s">
        <v>233</v>
      </c>
      <c r="C225" s="94" t="s">
        <v>222</v>
      </c>
      <c r="D225" s="108">
        <v>0.13</v>
      </c>
      <c r="E225" s="107">
        <v>17.21</v>
      </c>
      <c r="F225" s="107">
        <f t="shared" ref="F225:F228" si="24">ROUND(D225*E225,2)</f>
        <v>2.2400000000000002</v>
      </c>
      <c r="G225" s="86"/>
    </row>
    <row r="226" spans="1:7" ht="24" customHeight="1">
      <c r="A226" s="105" t="s">
        <v>424</v>
      </c>
      <c r="B226" s="90" t="s">
        <v>231</v>
      </c>
      <c r="C226" s="94" t="s">
        <v>222</v>
      </c>
      <c r="D226" s="108">
        <v>0.13</v>
      </c>
      <c r="E226" s="107">
        <v>21.36</v>
      </c>
      <c r="F226" s="107">
        <f t="shared" si="24"/>
        <v>2.78</v>
      </c>
      <c r="G226" s="86"/>
    </row>
    <row r="227" spans="1:7" ht="24" customHeight="1">
      <c r="A227" s="105" t="s">
        <v>425</v>
      </c>
      <c r="B227" s="90" t="s">
        <v>289</v>
      </c>
      <c r="C227" s="94" t="s">
        <v>39</v>
      </c>
      <c r="D227" s="108">
        <v>0.08</v>
      </c>
      <c r="E227" s="107">
        <v>1.23</v>
      </c>
      <c r="F227" s="107">
        <f t="shared" si="24"/>
        <v>0.1</v>
      </c>
      <c r="G227" s="86"/>
    </row>
    <row r="228" spans="1:7" ht="24" customHeight="1">
      <c r="A228" s="105" t="s">
        <v>426</v>
      </c>
      <c r="B228" s="90" t="s">
        <v>291</v>
      </c>
      <c r="C228" s="94" t="s">
        <v>39</v>
      </c>
      <c r="D228" s="108">
        <v>1.02</v>
      </c>
      <c r="E228" s="107">
        <v>7.29</v>
      </c>
      <c r="F228" s="107">
        <f t="shared" si="24"/>
        <v>7.44</v>
      </c>
      <c r="G228" s="86"/>
    </row>
    <row r="229" spans="1:7" ht="19.95" customHeight="1">
      <c r="A229" s="105"/>
      <c r="B229" s="91"/>
      <c r="C229" s="95"/>
      <c r="D229" s="109"/>
      <c r="E229" s="110" t="s">
        <v>244</v>
      </c>
      <c r="F229" s="107">
        <f>SUM(F225:F228)</f>
        <v>12.559999999999999</v>
      </c>
    </row>
    <row r="230" spans="1:7" ht="19.95" customHeight="1">
      <c r="A230" s="105"/>
      <c r="B230" s="91"/>
      <c r="C230" s="95"/>
      <c r="D230" s="111"/>
      <c r="E230" s="112" t="s">
        <v>65</v>
      </c>
      <c r="F230" s="113">
        <f>ROUND(F229*30.5%,2)</f>
        <v>3.83</v>
      </c>
    </row>
    <row r="231" spans="1:7" ht="21" customHeight="1">
      <c r="A231" s="105"/>
      <c r="B231" s="91"/>
      <c r="C231" s="95"/>
      <c r="D231" s="114"/>
      <c r="E231" s="112" t="s">
        <v>245</v>
      </c>
      <c r="F231" s="113">
        <f>F229+F230</f>
        <v>16.39</v>
      </c>
    </row>
    <row r="232" spans="1:7" ht="24" customHeight="1">
      <c r="A232" s="117" t="s">
        <v>427</v>
      </c>
      <c r="B232" s="89" t="s">
        <v>51</v>
      </c>
      <c r="C232" s="96"/>
      <c r="D232" s="118"/>
      <c r="E232" s="119"/>
      <c r="F232" s="119"/>
    </row>
    <row r="233" spans="1:7" ht="24" customHeight="1">
      <c r="A233" s="105" t="s">
        <v>428</v>
      </c>
      <c r="B233" s="90" t="s">
        <v>51</v>
      </c>
      <c r="C233" s="94" t="s">
        <v>28</v>
      </c>
      <c r="D233" s="108">
        <v>1</v>
      </c>
      <c r="E233" s="107">
        <v>4.0599999999999996</v>
      </c>
      <c r="F233" s="107">
        <f>ROUND(D233*E233,2)</f>
        <v>4.0599999999999996</v>
      </c>
      <c r="G233" s="86"/>
    </row>
    <row r="234" spans="1:7" ht="19.95" customHeight="1">
      <c r="A234" s="105"/>
      <c r="B234" s="91"/>
      <c r="C234" s="95"/>
      <c r="D234" s="109"/>
      <c r="E234" s="110" t="s">
        <v>244</v>
      </c>
      <c r="F234" s="107">
        <f>SUM(F232:F233)</f>
        <v>4.0599999999999996</v>
      </c>
    </row>
    <row r="235" spans="1:7" ht="19.95" customHeight="1">
      <c r="A235" s="105"/>
      <c r="B235" s="91"/>
      <c r="C235" s="95"/>
      <c r="D235" s="111"/>
      <c r="E235" s="112" t="s">
        <v>65</v>
      </c>
      <c r="F235" s="113">
        <f>ROUND(F234*30.5%,2)</f>
        <v>1.24</v>
      </c>
    </row>
    <row r="236" spans="1:7" ht="21" customHeight="1">
      <c r="A236" s="105"/>
      <c r="B236" s="91"/>
      <c r="C236" s="95"/>
      <c r="D236" s="114"/>
      <c r="E236" s="112" t="s">
        <v>245</v>
      </c>
      <c r="F236" s="113">
        <f>F234+F235</f>
        <v>5.3</v>
      </c>
    </row>
    <row r="237" spans="1:7" s="82" customFormat="1" ht="20.399999999999999" customHeight="1">
      <c r="A237" s="88">
        <v>6</v>
      </c>
      <c r="B237" s="88" t="s">
        <v>34</v>
      </c>
      <c r="C237" s="97"/>
      <c r="D237" s="101"/>
      <c r="E237" s="101"/>
      <c r="F237" s="101"/>
      <c r="G237" s="83"/>
    </row>
    <row r="238" spans="1:7" ht="24" customHeight="1">
      <c r="A238" s="117" t="s">
        <v>434</v>
      </c>
      <c r="B238" s="89" t="s">
        <v>96</v>
      </c>
      <c r="C238" s="96"/>
      <c r="D238" s="118"/>
      <c r="E238" s="119"/>
      <c r="F238" s="119"/>
    </row>
    <row r="239" spans="1:7" ht="24" customHeight="1">
      <c r="A239" s="105" t="s">
        <v>435</v>
      </c>
      <c r="B239" s="90" t="s">
        <v>292</v>
      </c>
      <c r="C239" s="94" t="s">
        <v>432</v>
      </c>
      <c r="D239" s="108">
        <v>1.7999999999999999E-2</v>
      </c>
      <c r="E239" s="107">
        <v>693.3</v>
      </c>
      <c r="F239" s="107">
        <f t="shared" ref="F239:F245" si="25">ROUND(D239*E239,2)</f>
        <v>12.48</v>
      </c>
      <c r="G239" s="86"/>
    </row>
    <row r="240" spans="1:7" ht="24" customHeight="1">
      <c r="A240" s="105" t="s">
        <v>436</v>
      </c>
      <c r="B240" s="90" t="s">
        <v>293</v>
      </c>
      <c r="C240" s="94" t="s">
        <v>429</v>
      </c>
      <c r="D240" s="108">
        <v>0.54</v>
      </c>
      <c r="E240" s="107">
        <v>91.03</v>
      </c>
      <c r="F240" s="107">
        <f t="shared" si="25"/>
        <v>49.16</v>
      </c>
      <c r="G240" s="86"/>
    </row>
    <row r="241" spans="1:7" ht="24" customHeight="1">
      <c r="A241" s="105" t="s">
        <v>437</v>
      </c>
      <c r="B241" s="90" t="s">
        <v>275</v>
      </c>
      <c r="C241" s="94" t="s">
        <v>432</v>
      </c>
      <c r="D241" s="108">
        <v>0.15</v>
      </c>
      <c r="E241" s="107">
        <v>50.79</v>
      </c>
      <c r="F241" s="107">
        <f t="shared" si="25"/>
        <v>7.62</v>
      </c>
      <c r="G241" s="86"/>
    </row>
    <row r="242" spans="1:7" ht="24" customHeight="1">
      <c r="A242" s="105" t="s">
        <v>438</v>
      </c>
      <c r="B242" s="90" t="s">
        <v>100</v>
      </c>
      <c r="C242" s="94" t="s">
        <v>432</v>
      </c>
      <c r="D242" s="108">
        <v>2.5000000000000001E-2</v>
      </c>
      <c r="E242" s="107">
        <v>3177.44</v>
      </c>
      <c r="F242" s="107">
        <f t="shared" si="25"/>
        <v>79.44</v>
      </c>
      <c r="G242" s="86"/>
    </row>
    <row r="243" spans="1:7" ht="24" customHeight="1">
      <c r="A243" s="105" t="s">
        <v>439</v>
      </c>
      <c r="B243" s="90" t="s">
        <v>294</v>
      </c>
      <c r="C243" s="94" t="s">
        <v>429</v>
      </c>
      <c r="D243" s="108">
        <v>0.56999999999999995</v>
      </c>
      <c r="E243" s="107">
        <v>44.02</v>
      </c>
      <c r="F243" s="107">
        <f t="shared" si="25"/>
        <v>25.09</v>
      </c>
      <c r="G243" s="86"/>
    </row>
    <row r="244" spans="1:7" ht="24" customHeight="1">
      <c r="A244" s="105" t="s">
        <v>440</v>
      </c>
      <c r="B244" s="90" t="s">
        <v>295</v>
      </c>
      <c r="C244" s="94" t="s">
        <v>429</v>
      </c>
      <c r="D244" s="108">
        <v>0.56999999999999995</v>
      </c>
      <c r="E244" s="107">
        <v>10.78</v>
      </c>
      <c r="F244" s="107">
        <f t="shared" si="25"/>
        <v>6.14</v>
      </c>
      <c r="G244" s="86"/>
    </row>
    <row r="245" spans="1:7" ht="24" customHeight="1">
      <c r="A245" s="105" t="s">
        <v>441</v>
      </c>
      <c r="B245" s="90" t="s">
        <v>296</v>
      </c>
      <c r="C245" s="94" t="s">
        <v>429</v>
      </c>
      <c r="D245" s="108">
        <v>0.09</v>
      </c>
      <c r="E245" s="107">
        <v>48.63</v>
      </c>
      <c r="F245" s="107">
        <f t="shared" si="25"/>
        <v>4.38</v>
      </c>
      <c r="G245" s="86"/>
    </row>
    <row r="246" spans="1:7" ht="19.95" customHeight="1">
      <c r="A246" s="105"/>
      <c r="B246" s="91"/>
      <c r="C246" s="95"/>
      <c r="D246" s="109"/>
      <c r="E246" s="110" t="s">
        <v>244</v>
      </c>
      <c r="F246" s="107">
        <f>SUM(F239:F245)</f>
        <v>184.30999999999997</v>
      </c>
    </row>
    <row r="247" spans="1:7" ht="19.95" customHeight="1">
      <c r="A247" s="105"/>
      <c r="B247" s="91"/>
      <c r="C247" s="95"/>
      <c r="D247" s="111"/>
      <c r="E247" s="112" t="s">
        <v>65</v>
      </c>
      <c r="F247" s="113">
        <f>ROUND(F246*30.5%,2)</f>
        <v>56.21</v>
      </c>
    </row>
    <row r="248" spans="1:7" ht="21" customHeight="1">
      <c r="A248" s="105"/>
      <c r="B248" s="91"/>
      <c r="C248" s="95"/>
      <c r="D248" s="114"/>
      <c r="E248" s="112" t="s">
        <v>245</v>
      </c>
      <c r="F248" s="113">
        <f>F246+F247</f>
        <v>240.51999999999998</v>
      </c>
    </row>
    <row r="249" spans="1:7" ht="36" customHeight="1">
      <c r="A249" s="117" t="s">
        <v>442</v>
      </c>
      <c r="B249" s="89" t="s">
        <v>56</v>
      </c>
      <c r="C249" s="96"/>
      <c r="D249" s="118"/>
      <c r="E249" s="119"/>
      <c r="F249" s="119"/>
    </row>
    <row r="250" spans="1:7" ht="24" customHeight="1">
      <c r="A250" s="105" t="s">
        <v>443</v>
      </c>
      <c r="B250" s="90" t="s">
        <v>224</v>
      </c>
      <c r="C250" s="94" t="s">
        <v>222</v>
      </c>
      <c r="D250" s="108">
        <v>4.8999999999999998E-3</v>
      </c>
      <c r="E250" s="107">
        <v>23.54</v>
      </c>
      <c r="F250" s="107">
        <f t="shared" ref="F250:F252" si="26">ROUND(D250*E250,2)</f>
        <v>0.12</v>
      </c>
      <c r="G250" s="86"/>
    </row>
    <row r="251" spans="1:7" ht="24" customHeight="1">
      <c r="A251" s="105" t="s">
        <v>444</v>
      </c>
      <c r="B251" s="90" t="s">
        <v>223</v>
      </c>
      <c r="C251" s="94" t="s">
        <v>222</v>
      </c>
      <c r="D251" s="108">
        <v>1.4800000000000001E-2</v>
      </c>
      <c r="E251" s="107">
        <v>18.66</v>
      </c>
      <c r="F251" s="107">
        <f t="shared" si="26"/>
        <v>0.28000000000000003</v>
      </c>
      <c r="G251" s="86"/>
    </row>
    <row r="252" spans="1:7" ht="25.8" customHeight="1">
      <c r="A252" s="105" t="s">
        <v>445</v>
      </c>
      <c r="B252" s="90" t="s">
        <v>234</v>
      </c>
      <c r="C252" s="94" t="s">
        <v>39</v>
      </c>
      <c r="D252" s="108">
        <v>1.0029999999999999</v>
      </c>
      <c r="E252" s="107">
        <v>12.9</v>
      </c>
      <c r="F252" s="107">
        <f t="shared" si="26"/>
        <v>12.94</v>
      </c>
      <c r="G252" s="86"/>
    </row>
    <row r="253" spans="1:7" ht="19.95" customHeight="1">
      <c r="A253" s="105"/>
      <c r="B253" s="91"/>
      <c r="C253" s="95"/>
      <c r="D253" s="109"/>
      <c r="E253" s="110" t="s">
        <v>244</v>
      </c>
      <c r="F253" s="107">
        <f>SUM(F250:F252)</f>
        <v>13.34</v>
      </c>
    </row>
    <row r="254" spans="1:7" ht="19.95" customHeight="1">
      <c r="A254" s="105"/>
      <c r="B254" s="91"/>
      <c r="C254" s="95"/>
      <c r="D254" s="111"/>
      <c r="E254" s="112" t="s">
        <v>65</v>
      </c>
      <c r="F254" s="113">
        <f>ROUND(F253*30.5%,2)</f>
        <v>4.07</v>
      </c>
    </row>
    <row r="255" spans="1:7" ht="21" customHeight="1">
      <c r="A255" s="105"/>
      <c r="B255" s="91"/>
      <c r="C255" s="95"/>
      <c r="D255" s="114"/>
      <c r="E255" s="112" t="s">
        <v>245</v>
      </c>
      <c r="F255" s="113">
        <f>F253+F254</f>
        <v>17.41</v>
      </c>
    </row>
    <row r="256" spans="1:7" ht="24" customHeight="1">
      <c r="A256" s="117" t="s">
        <v>446</v>
      </c>
      <c r="B256" s="89" t="s">
        <v>97</v>
      </c>
      <c r="C256" s="96"/>
      <c r="D256" s="118"/>
      <c r="E256" s="119"/>
      <c r="F256" s="119"/>
    </row>
    <row r="257" spans="1:7" ht="24" customHeight="1">
      <c r="A257" s="105" t="s">
        <v>447</v>
      </c>
      <c r="B257" s="90" t="s">
        <v>97</v>
      </c>
      <c r="C257" s="94" t="s">
        <v>32</v>
      </c>
      <c r="D257" s="108">
        <v>1</v>
      </c>
      <c r="E257" s="107">
        <v>1710.14</v>
      </c>
      <c r="F257" s="107">
        <f>ROUND(D257*E257,2)</f>
        <v>1710.14</v>
      </c>
      <c r="G257" s="86"/>
    </row>
    <row r="258" spans="1:7" ht="19.95" customHeight="1">
      <c r="A258" s="105"/>
      <c r="B258" s="91"/>
      <c r="C258" s="95"/>
      <c r="D258" s="109"/>
      <c r="E258" s="110" t="s">
        <v>244</v>
      </c>
      <c r="F258" s="107">
        <f>SUM(F257)</f>
        <v>1710.14</v>
      </c>
    </row>
    <row r="259" spans="1:7" ht="19.95" customHeight="1">
      <c r="A259" s="105"/>
      <c r="B259" s="91"/>
      <c r="C259" s="95"/>
      <c r="D259" s="111"/>
      <c r="E259" s="112" t="s">
        <v>65</v>
      </c>
      <c r="F259" s="113">
        <f>ROUND(F258*30.5%,2)</f>
        <v>521.59</v>
      </c>
    </row>
    <row r="260" spans="1:7" ht="21" customHeight="1">
      <c r="A260" s="105"/>
      <c r="B260" s="91"/>
      <c r="C260" s="95"/>
      <c r="D260" s="114"/>
      <c r="E260" s="112" t="s">
        <v>245</v>
      </c>
      <c r="F260" s="113">
        <f>F258+F259</f>
        <v>2231.73</v>
      </c>
    </row>
    <row r="261" spans="1:7" ht="24" customHeight="1">
      <c r="A261" s="117" t="s">
        <v>448</v>
      </c>
      <c r="B261" s="89" t="s">
        <v>98</v>
      </c>
      <c r="C261" s="96"/>
      <c r="D261" s="118"/>
      <c r="E261" s="119"/>
      <c r="F261" s="119"/>
    </row>
    <row r="262" spans="1:7" ht="24" customHeight="1">
      <c r="A262" s="105" t="s">
        <v>449</v>
      </c>
      <c r="B262" s="90" t="s">
        <v>98</v>
      </c>
      <c r="C262" s="94" t="s">
        <v>32</v>
      </c>
      <c r="D262" s="108">
        <v>1</v>
      </c>
      <c r="E262" s="107">
        <v>1759.03</v>
      </c>
      <c r="F262" s="107">
        <f>ROUND(D262*E262,2)</f>
        <v>1759.03</v>
      </c>
      <c r="G262" s="86"/>
    </row>
    <row r="263" spans="1:7" ht="19.95" customHeight="1">
      <c r="A263" s="105"/>
      <c r="B263" s="91"/>
      <c r="C263" s="95"/>
      <c r="D263" s="109"/>
      <c r="E263" s="110" t="s">
        <v>244</v>
      </c>
      <c r="F263" s="107">
        <f>SUM(F262)</f>
        <v>1759.03</v>
      </c>
    </row>
    <row r="264" spans="1:7" ht="19.95" customHeight="1">
      <c r="A264" s="105"/>
      <c r="B264" s="91"/>
      <c r="C264" s="95"/>
      <c r="D264" s="111"/>
      <c r="E264" s="112" t="s">
        <v>65</v>
      </c>
      <c r="F264" s="113">
        <f>ROUND(F263*30.5%,2)</f>
        <v>536.5</v>
      </c>
    </row>
    <row r="265" spans="1:7" ht="21" customHeight="1">
      <c r="A265" s="105"/>
      <c r="B265" s="91"/>
      <c r="C265" s="95"/>
      <c r="D265" s="114"/>
      <c r="E265" s="112" t="s">
        <v>245</v>
      </c>
      <c r="F265" s="113">
        <f>F263+F264</f>
        <v>2295.5299999999997</v>
      </c>
    </row>
    <row r="266" spans="1:7" ht="24" customHeight="1">
      <c r="A266" s="117" t="s">
        <v>450</v>
      </c>
      <c r="B266" s="89" t="s">
        <v>99</v>
      </c>
      <c r="C266" s="96"/>
      <c r="D266" s="118"/>
      <c r="E266" s="119"/>
      <c r="F266" s="119"/>
    </row>
    <row r="267" spans="1:7" ht="24" customHeight="1">
      <c r="A267" s="105" t="s">
        <v>451</v>
      </c>
      <c r="B267" s="90" t="s">
        <v>225</v>
      </c>
      <c r="C267" s="94" t="s">
        <v>222</v>
      </c>
      <c r="D267" s="108">
        <v>0.5</v>
      </c>
      <c r="E267" s="107">
        <v>17</v>
      </c>
      <c r="F267" s="107">
        <f t="shared" ref="F267:F269" si="27">ROUND(D267*E267,2)</f>
        <v>8.5</v>
      </c>
      <c r="G267" s="86"/>
    </row>
    <row r="268" spans="1:7" ht="24" customHeight="1">
      <c r="A268" s="105" t="s">
        <v>452</v>
      </c>
      <c r="B268" s="90" t="s">
        <v>224</v>
      </c>
      <c r="C268" s="94" t="s">
        <v>222</v>
      </c>
      <c r="D268" s="108">
        <v>0.5</v>
      </c>
      <c r="E268" s="107">
        <v>21.15</v>
      </c>
      <c r="F268" s="107">
        <f t="shared" si="27"/>
        <v>10.58</v>
      </c>
      <c r="G268" s="86"/>
    </row>
    <row r="269" spans="1:7" ht="24" customHeight="1">
      <c r="A269" s="105" t="s">
        <v>453</v>
      </c>
      <c r="B269" s="90" t="s">
        <v>99</v>
      </c>
      <c r="C269" s="94" t="s">
        <v>28</v>
      </c>
      <c r="D269" s="108">
        <v>1</v>
      </c>
      <c r="E269" s="107">
        <v>755.34</v>
      </c>
      <c r="F269" s="107">
        <f t="shared" si="27"/>
        <v>755.34</v>
      </c>
      <c r="G269" s="86"/>
    </row>
    <row r="270" spans="1:7" ht="19.95" customHeight="1">
      <c r="A270" s="105"/>
      <c r="B270" s="91"/>
      <c r="C270" s="95"/>
      <c r="D270" s="109"/>
      <c r="E270" s="110" t="s">
        <v>244</v>
      </c>
      <c r="F270" s="107">
        <f>SUM(F267:F269)</f>
        <v>774.42000000000007</v>
      </c>
    </row>
    <row r="271" spans="1:7" ht="19.95" customHeight="1">
      <c r="A271" s="105"/>
      <c r="B271" s="91"/>
      <c r="C271" s="95"/>
      <c r="D271" s="111"/>
      <c r="E271" s="112" t="s">
        <v>65</v>
      </c>
      <c r="F271" s="113">
        <f>ROUND(F270*30.5%,2)</f>
        <v>236.2</v>
      </c>
    </row>
    <row r="272" spans="1:7" ht="21" customHeight="1">
      <c r="A272" s="105"/>
      <c r="B272" s="91"/>
      <c r="C272" s="95"/>
      <c r="D272" s="114"/>
      <c r="E272" s="112" t="s">
        <v>245</v>
      </c>
      <c r="F272" s="113">
        <f>F270+F271</f>
        <v>1010.6200000000001</v>
      </c>
    </row>
    <row r="273" spans="1:7" ht="27.6">
      <c r="A273" s="117" t="s">
        <v>454</v>
      </c>
      <c r="B273" s="89" t="s">
        <v>100</v>
      </c>
      <c r="C273" s="96"/>
      <c r="D273" s="118"/>
      <c r="E273" s="119"/>
      <c r="F273" s="119"/>
    </row>
    <row r="274" spans="1:7" ht="24" customHeight="1">
      <c r="A274" s="105" t="s">
        <v>435</v>
      </c>
      <c r="B274" s="90" t="s">
        <v>297</v>
      </c>
      <c r="C274" s="94" t="s">
        <v>432</v>
      </c>
      <c r="D274" s="108">
        <v>1</v>
      </c>
      <c r="E274" s="107">
        <v>774</v>
      </c>
      <c r="F274" s="107">
        <f t="shared" ref="F274:F277" si="28">ROUND(D274*E274,2)</f>
        <v>774</v>
      </c>
      <c r="G274" s="86"/>
    </row>
    <row r="275" spans="1:7" ht="24" customHeight="1">
      <c r="A275" s="105" t="s">
        <v>436</v>
      </c>
      <c r="B275" s="90" t="s">
        <v>280</v>
      </c>
      <c r="C275" s="94" t="s">
        <v>229</v>
      </c>
      <c r="D275" s="108">
        <v>80</v>
      </c>
      <c r="E275" s="107">
        <v>14.71</v>
      </c>
      <c r="F275" s="107">
        <f t="shared" si="28"/>
        <v>1176.8</v>
      </c>
      <c r="G275" s="86"/>
    </row>
    <row r="276" spans="1:7" ht="24" customHeight="1">
      <c r="A276" s="105" t="s">
        <v>437</v>
      </c>
      <c r="B276" s="90" t="s">
        <v>281</v>
      </c>
      <c r="C276" s="94" t="s">
        <v>429</v>
      </c>
      <c r="D276" s="108">
        <v>12</v>
      </c>
      <c r="E276" s="107">
        <v>5.08</v>
      </c>
      <c r="F276" s="107">
        <f t="shared" si="28"/>
        <v>60.96</v>
      </c>
      <c r="G276" s="86"/>
    </row>
    <row r="277" spans="1:7" ht="24" customHeight="1">
      <c r="A277" s="105" t="s">
        <v>438</v>
      </c>
      <c r="B277" s="90" t="s">
        <v>282</v>
      </c>
      <c r="C277" s="94" t="s">
        <v>429</v>
      </c>
      <c r="D277" s="108">
        <v>12</v>
      </c>
      <c r="E277" s="107">
        <v>97.14</v>
      </c>
      <c r="F277" s="107">
        <f t="shared" si="28"/>
        <v>1165.68</v>
      </c>
      <c r="G277" s="86"/>
    </row>
    <row r="278" spans="1:7" ht="19.95" customHeight="1">
      <c r="A278" s="105"/>
      <c r="B278" s="91"/>
      <c r="C278" s="95"/>
      <c r="D278" s="109"/>
      <c r="E278" s="110" t="s">
        <v>244</v>
      </c>
      <c r="F278" s="107">
        <f>SUM(F274:F277)</f>
        <v>3177.44</v>
      </c>
    </row>
    <row r="279" spans="1:7" ht="19.95" customHeight="1">
      <c r="A279" s="105"/>
      <c r="B279" s="91"/>
      <c r="C279" s="95"/>
      <c r="D279" s="111"/>
      <c r="E279" s="112" t="s">
        <v>65</v>
      </c>
      <c r="F279" s="113">
        <f>ROUND(F278*30.5%,2)</f>
        <v>969.12</v>
      </c>
    </row>
    <row r="280" spans="1:7" ht="21" customHeight="1">
      <c r="A280" s="105"/>
      <c r="B280" s="91"/>
      <c r="C280" s="95"/>
      <c r="D280" s="114"/>
      <c r="E280" s="112" t="s">
        <v>245</v>
      </c>
      <c r="F280" s="113">
        <f>F278+F279</f>
        <v>4146.5600000000004</v>
      </c>
    </row>
    <row r="281" spans="1:7" ht="14.4">
      <c r="C281" s="97"/>
    </row>
    <row r="282" spans="1:7" ht="14.4">
      <c r="C282" s="97"/>
    </row>
    <row r="283" spans="1:7" ht="14.4">
      <c r="C283" s="97"/>
    </row>
    <row r="284" spans="1:7" ht="15.6">
      <c r="C284" s="97"/>
      <c r="E284" s="130" t="s">
        <v>219</v>
      </c>
      <c r="F284" s="130"/>
    </row>
  </sheetData>
  <mergeCells count="9">
    <mergeCell ref="A7:E7"/>
    <mergeCell ref="A8:F8"/>
    <mergeCell ref="E284:F284"/>
    <mergeCell ref="A1:F1"/>
    <mergeCell ref="A2:F2"/>
    <mergeCell ref="A3:F3"/>
    <mergeCell ref="A4:F4"/>
    <mergeCell ref="A5:F5"/>
    <mergeCell ref="A6:F6"/>
  </mergeCells>
  <phoneticPr fontId="39" type="noConversion"/>
  <pageMargins left="0.51181102362204722" right="0.51181102362204722" top="0.82107843137254899" bottom="0.74225490196078436" header="3.937007874015748E-2" footer="7.874015748031496E-2"/>
  <pageSetup paperSize="9" scale="67" fitToHeight="0" orientation="portrait" r:id="rId1"/>
  <headerFooter>
    <oddHeader>&amp;L &amp;C&amp;G</oddHeader>
    <oddFooter>&amp;L &amp;C&amp;G</oddFooter>
  </headerFooter>
  <rowBreaks count="7" manualBreakCount="7">
    <brk id="48" max="5" man="1"/>
    <brk id="90" max="5" man="1"/>
    <brk id="127" max="5" man="1"/>
    <brk id="159" max="5" man="1"/>
    <brk id="195" max="5" man="1"/>
    <brk id="231" max="5" man="1"/>
    <brk id="265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E7787-4FD6-4C58-9D36-BE5DD5CAE511}">
  <dimension ref="B1:M34"/>
  <sheetViews>
    <sheetView view="pageBreakPreview" topLeftCell="A11" zoomScale="70" zoomScaleNormal="100" zoomScaleSheetLayoutView="70" zoomScalePageLayoutView="75" workbookViewId="0">
      <selection activeCell="E36" sqref="E36"/>
    </sheetView>
  </sheetViews>
  <sheetFormatPr defaultColWidth="11.3984375" defaultRowHeight="14.4"/>
  <cols>
    <col min="1" max="1" width="18.09765625" style="20" customWidth="1"/>
    <col min="2" max="2" width="6.5" style="20" customWidth="1"/>
    <col min="3" max="3" width="40.59765625" style="20" customWidth="1"/>
    <col min="4" max="4" width="10.69921875" style="20" customWidth="1"/>
    <col min="5" max="5" width="10" style="20" customWidth="1"/>
    <col min="6" max="6" width="8" style="20" customWidth="1"/>
    <col min="7" max="7" width="9.59765625" style="20" customWidth="1"/>
    <col min="8" max="8" width="9.296875" style="20" customWidth="1"/>
    <col min="9" max="9" width="10.69921875" style="20" customWidth="1"/>
    <col min="10" max="10" width="6.8984375" style="20" customWidth="1"/>
    <col min="11" max="11" width="8.296875" style="20" customWidth="1"/>
    <col min="12" max="12" width="9" style="20" customWidth="1"/>
    <col min="13" max="13" width="17.5" style="20" customWidth="1"/>
    <col min="14" max="16384" width="11.3984375" style="20"/>
  </cols>
  <sheetData>
    <row r="1" spans="2:13" ht="20.399999999999999" customHeight="1">
      <c r="B1" s="164" t="s">
        <v>61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2:13" ht="23.25" customHeight="1">
      <c r="B2" s="160" t="s">
        <v>62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3" ht="18" customHeight="1">
      <c r="B3" s="160" t="s">
        <v>63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2:13" ht="57.75" customHeight="1">
      <c r="B4" s="160" t="s">
        <v>220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2:13" ht="19.95" customHeight="1">
      <c r="B5" s="160" t="s">
        <v>104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2:13" ht="18" customHeight="1">
      <c r="B6" s="160" t="s">
        <v>221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2:13" ht="22.95" customHeight="1" thickBot="1">
      <c r="B7" s="171" t="s">
        <v>116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</row>
    <row r="8" spans="2:13" ht="19.95" customHeight="1" thickBot="1">
      <c r="B8" s="161" t="s">
        <v>115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3"/>
    </row>
    <row r="9" spans="2:13" ht="15.75" customHeight="1">
      <c r="B9" s="179" t="s">
        <v>67</v>
      </c>
      <c r="C9" s="179" t="s">
        <v>68</v>
      </c>
      <c r="D9" s="179" t="s">
        <v>114</v>
      </c>
      <c r="E9" s="156" t="s">
        <v>113</v>
      </c>
      <c r="F9" s="157"/>
      <c r="G9" s="156" t="s">
        <v>112</v>
      </c>
      <c r="H9" s="157"/>
      <c r="I9" s="156" t="s">
        <v>111</v>
      </c>
      <c r="J9" s="157"/>
      <c r="K9" s="156" t="s">
        <v>110</v>
      </c>
      <c r="L9" s="157"/>
      <c r="M9" s="179" t="s">
        <v>109</v>
      </c>
    </row>
    <row r="10" spans="2:13" ht="15" thickBot="1">
      <c r="B10" s="180"/>
      <c r="C10" s="180"/>
      <c r="D10" s="180"/>
      <c r="E10" s="158"/>
      <c r="F10" s="159"/>
      <c r="G10" s="158"/>
      <c r="H10" s="159"/>
      <c r="I10" s="158"/>
      <c r="J10" s="159"/>
      <c r="K10" s="158"/>
      <c r="L10" s="159"/>
      <c r="M10" s="180"/>
    </row>
    <row r="11" spans="2:13">
      <c r="B11" s="146">
        <v>1</v>
      </c>
      <c r="C11" s="149" t="str">
        <f>PLANILHA!B10</f>
        <v>SERVIÇOS PRELIMINARES</v>
      </c>
      <c r="D11" s="152">
        <f>M11/$M$29</f>
        <v>7.6233485993907057E-2</v>
      </c>
      <c r="E11" s="165">
        <v>1</v>
      </c>
      <c r="F11" s="166"/>
      <c r="G11" s="167"/>
      <c r="H11" s="167"/>
      <c r="I11" s="167"/>
      <c r="J11" s="167"/>
      <c r="K11" s="167"/>
      <c r="L11" s="167"/>
      <c r="M11" s="172">
        <f>PLANILHA!F10</f>
        <v>13170.11</v>
      </c>
    </row>
    <row r="12" spans="2:13">
      <c r="B12" s="147"/>
      <c r="C12" s="150"/>
      <c r="D12" s="153"/>
      <c r="E12" s="168"/>
      <c r="F12" s="169"/>
      <c r="G12" s="170"/>
      <c r="H12" s="170"/>
      <c r="I12" s="170"/>
      <c r="J12" s="170"/>
      <c r="K12" s="170"/>
      <c r="L12" s="170"/>
      <c r="M12" s="173"/>
    </row>
    <row r="13" spans="2:13" ht="15" thickBot="1">
      <c r="B13" s="148"/>
      <c r="C13" s="151"/>
      <c r="D13" s="154"/>
      <c r="E13" s="178">
        <f>M11*E11</f>
        <v>13170.11</v>
      </c>
      <c r="F13" s="141"/>
      <c r="G13" s="141"/>
      <c r="H13" s="141"/>
      <c r="I13" s="141"/>
      <c r="J13" s="141"/>
      <c r="K13" s="141"/>
      <c r="L13" s="141"/>
      <c r="M13" s="174"/>
    </row>
    <row r="14" spans="2:13">
      <c r="B14" s="146">
        <v>2</v>
      </c>
      <c r="C14" s="149" t="str">
        <f>PLANILHA!B16</f>
        <v>MOVIMENTAÇÃO DE TERRA</v>
      </c>
      <c r="D14" s="152">
        <f>M14/$M$29</f>
        <v>0.11799594779282749</v>
      </c>
      <c r="E14" s="155">
        <v>1</v>
      </c>
      <c r="F14" s="143"/>
      <c r="G14" s="143"/>
      <c r="H14" s="143"/>
      <c r="I14" s="143"/>
      <c r="J14" s="143"/>
      <c r="K14" s="145"/>
      <c r="L14" s="145"/>
      <c r="M14" s="172">
        <f>PLANILHA!F16</f>
        <v>20385</v>
      </c>
    </row>
    <row r="15" spans="2:13">
      <c r="B15" s="147"/>
      <c r="C15" s="150"/>
      <c r="D15" s="153"/>
      <c r="E15" s="169"/>
      <c r="F15" s="169"/>
      <c r="G15" s="170"/>
      <c r="H15" s="170"/>
      <c r="I15" s="170"/>
      <c r="J15" s="170"/>
      <c r="K15" s="170"/>
      <c r="L15" s="170"/>
      <c r="M15" s="173"/>
    </row>
    <row r="16" spans="2:13" ht="15" thickBot="1">
      <c r="B16" s="148"/>
      <c r="C16" s="151"/>
      <c r="D16" s="154"/>
      <c r="E16" s="142">
        <f>M14*E14</f>
        <v>20385</v>
      </c>
      <c r="F16" s="141"/>
      <c r="G16" s="142"/>
      <c r="H16" s="141"/>
      <c r="I16" s="142"/>
      <c r="J16" s="141"/>
      <c r="K16" s="141"/>
      <c r="L16" s="141"/>
      <c r="M16" s="174"/>
    </row>
    <row r="17" spans="2:13">
      <c r="B17" s="146">
        <v>3</v>
      </c>
      <c r="C17" s="149" t="str">
        <f>PLANILHA!B18</f>
        <v>PISO</v>
      </c>
      <c r="D17" s="152">
        <f>M17/$M$29</f>
        <v>0.4134336056742709</v>
      </c>
      <c r="E17" s="143">
        <v>0.1</v>
      </c>
      <c r="F17" s="143"/>
      <c r="G17" s="143">
        <v>0.45</v>
      </c>
      <c r="H17" s="143"/>
      <c r="I17" s="143">
        <v>0.45</v>
      </c>
      <c r="J17" s="143"/>
      <c r="K17" s="189"/>
      <c r="L17" s="189"/>
      <c r="M17" s="172">
        <f>PLANILHA!F18</f>
        <v>71424.86</v>
      </c>
    </row>
    <row r="18" spans="2:13">
      <c r="B18" s="147"/>
      <c r="C18" s="150"/>
      <c r="D18" s="153"/>
      <c r="E18" s="169"/>
      <c r="F18" s="169"/>
      <c r="G18" s="169"/>
      <c r="H18" s="169"/>
      <c r="I18" s="169"/>
      <c r="J18" s="169"/>
      <c r="K18" s="190"/>
      <c r="L18" s="190"/>
      <c r="M18" s="173"/>
    </row>
    <row r="19" spans="2:13" ht="15" thickBot="1">
      <c r="B19" s="148"/>
      <c r="C19" s="151"/>
      <c r="D19" s="154"/>
      <c r="E19" s="142">
        <f>M17*E17</f>
        <v>7142.4860000000008</v>
      </c>
      <c r="F19" s="141"/>
      <c r="G19" s="142">
        <f>M17*G17</f>
        <v>32141.187000000002</v>
      </c>
      <c r="H19" s="141"/>
      <c r="I19" s="142">
        <f>M17*I17</f>
        <v>32141.187000000002</v>
      </c>
      <c r="J19" s="141"/>
      <c r="K19" s="187"/>
      <c r="L19" s="188"/>
      <c r="M19" s="174"/>
    </row>
    <row r="20" spans="2:13">
      <c r="B20" s="146">
        <v>4</v>
      </c>
      <c r="C20" s="175" t="str">
        <f>PLANILHA!B24</f>
        <v>URBANIZAÇÃO</v>
      </c>
      <c r="D20" s="152">
        <f>M20/$M$29</f>
        <v>7.5908411064888409E-2</v>
      </c>
      <c r="E20" s="144"/>
      <c r="F20" s="145"/>
      <c r="G20" s="143">
        <v>0.35</v>
      </c>
      <c r="H20" s="143"/>
      <c r="I20" s="143">
        <v>0.35</v>
      </c>
      <c r="J20" s="143"/>
      <c r="K20" s="143">
        <v>0.3</v>
      </c>
      <c r="L20" s="143"/>
      <c r="M20" s="172">
        <f>PLANILHA!F24</f>
        <v>13113.95</v>
      </c>
    </row>
    <row r="21" spans="2:13">
      <c r="B21" s="147"/>
      <c r="C21" s="176"/>
      <c r="D21" s="153"/>
      <c r="E21" s="181"/>
      <c r="F21" s="170"/>
      <c r="G21" s="169"/>
      <c r="H21" s="169"/>
      <c r="I21" s="169"/>
      <c r="J21" s="169"/>
      <c r="K21" s="169"/>
      <c r="L21" s="169"/>
      <c r="M21" s="173"/>
    </row>
    <row r="22" spans="2:13" ht="15" thickBot="1">
      <c r="B22" s="148"/>
      <c r="C22" s="177"/>
      <c r="D22" s="154"/>
      <c r="E22" s="140"/>
      <c r="F22" s="141"/>
      <c r="G22" s="142">
        <f>$M$20*G20</f>
        <v>4589.8824999999997</v>
      </c>
      <c r="H22" s="141"/>
      <c r="I22" s="142">
        <f>$M$20*I20</f>
        <v>4589.8824999999997</v>
      </c>
      <c r="J22" s="141"/>
      <c r="K22" s="142">
        <f>$M$20*K20</f>
        <v>3934.1849999999999</v>
      </c>
      <c r="L22" s="141"/>
      <c r="M22" s="174"/>
    </row>
    <row r="23" spans="2:13">
      <c r="B23" s="146">
        <v>5</v>
      </c>
      <c r="C23" s="149" t="str">
        <f>PLANILHA!B28</f>
        <v>SISTEMA ELÉTRICO</v>
      </c>
      <c r="D23" s="152">
        <f>M23/$M$29</f>
        <v>0.25955045077809319</v>
      </c>
      <c r="E23" s="144"/>
      <c r="F23" s="145"/>
      <c r="G23" s="143"/>
      <c r="H23" s="143"/>
      <c r="I23" s="143"/>
      <c r="J23" s="143"/>
      <c r="K23" s="145">
        <v>1</v>
      </c>
      <c r="L23" s="145"/>
      <c r="M23" s="172">
        <f>PLANILHA!F28</f>
        <v>44839.98</v>
      </c>
    </row>
    <row r="24" spans="2:13">
      <c r="B24" s="147"/>
      <c r="C24" s="150"/>
      <c r="D24" s="153"/>
      <c r="E24" s="181"/>
      <c r="F24" s="170"/>
      <c r="G24" s="170"/>
      <c r="H24" s="170"/>
      <c r="I24" s="170"/>
      <c r="J24" s="170"/>
      <c r="K24" s="169"/>
      <c r="L24" s="169"/>
      <c r="M24" s="173"/>
    </row>
    <row r="25" spans="2:13" ht="15" thickBot="1">
      <c r="B25" s="148"/>
      <c r="C25" s="151"/>
      <c r="D25" s="154"/>
      <c r="E25" s="140"/>
      <c r="F25" s="141"/>
      <c r="G25" s="141"/>
      <c r="H25" s="141"/>
      <c r="I25" s="142"/>
      <c r="J25" s="141"/>
      <c r="K25" s="142">
        <f>$M$23*K23</f>
        <v>44839.98</v>
      </c>
      <c r="L25" s="141"/>
      <c r="M25" s="174"/>
    </row>
    <row r="26" spans="2:13">
      <c r="B26" s="146">
        <v>6</v>
      </c>
      <c r="C26" s="149" t="str">
        <f>PLANILHA!B43</f>
        <v>DIVERSOS</v>
      </c>
      <c r="D26" s="152">
        <f>M26/$M$29</f>
        <v>5.6878098696013096E-2</v>
      </c>
      <c r="E26" s="144"/>
      <c r="F26" s="145"/>
      <c r="G26" s="143"/>
      <c r="H26" s="143"/>
      <c r="I26" s="143"/>
      <c r="J26" s="143"/>
      <c r="K26" s="145">
        <v>1</v>
      </c>
      <c r="L26" s="145"/>
      <c r="M26" s="172">
        <f>PLANILHA!F43</f>
        <v>9826.27</v>
      </c>
    </row>
    <row r="27" spans="2:13">
      <c r="B27" s="147"/>
      <c r="C27" s="150"/>
      <c r="D27" s="153"/>
      <c r="E27" s="181"/>
      <c r="F27" s="170"/>
      <c r="G27" s="170"/>
      <c r="H27" s="170"/>
      <c r="I27" s="170"/>
      <c r="J27" s="170"/>
      <c r="K27" s="169"/>
      <c r="L27" s="169"/>
      <c r="M27" s="173"/>
    </row>
    <row r="28" spans="2:13" ht="15" thickBot="1">
      <c r="B28" s="148"/>
      <c r="C28" s="151"/>
      <c r="D28" s="154"/>
      <c r="E28" s="140"/>
      <c r="F28" s="141"/>
      <c r="G28" s="141"/>
      <c r="H28" s="141"/>
      <c r="I28" s="141"/>
      <c r="J28" s="141"/>
      <c r="K28" s="142">
        <f>$M$26*K26</f>
        <v>9826.27</v>
      </c>
      <c r="L28" s="141"/>
      <c r="M28" s="174"/>
    </row>
    <row r="29" spans="2:13" ht="17.399999999999999" customHeight="1" thickBot="1">
      <c r="B29" s="182" t="s">
        <v>108</v>
      </c>
      <c r="C29" s="183"/>
      <c r="D29" s="183"/>
      <c r="E29" s="137">
        <f>E22+E13+E16+E19+E25+E28</f>
        <v>40697.596000000005</v>
      </c>
      <c r="F29" s="138"/>
      <c r="G29" s="138">
        <f>G22+G13+G16+G19+G25+G28</f>
        <v>36731.069499999998</v>
      </c>
      <c r="H29" s="138"/>
      <c r="I29" s="138">
        <f t="shared" ref="I29" si="0">I22+I13+I16+I19+I25+I28</f>
        <v>36731.069499999998</v>
      </c>
      <c r="J29" s="138"/>
      <c r="K29" s="138">
        <f t="shared" ref="K29" si="1">K22+K13+K16+K19+K25+K28</f>
        <v>58600.434999999998</v>
      </c>
      <c r="L29" s="138"/>
      <c r="M29" s="184">
        <f>SUM(M11:M28)</f>
        <v>172760.16999999998</v>
      </c>
    </row>
    <row r="30" spans="2:13" ht="17.399999999999999" customHeight="1" thickBot="1">
      <c r="B30" s="182" t="s">
        <v>107</v>
      </c>
      <c r="C30" s="183"/>
      <c r="D30" s="183"/>
      <c r="E30" s="139">
        <f>E29/$M$29</f>
        <v>0.23557279435416167</v>
      </c>
      <c r="F30" s="132"/>
      <c r="G30" s="132">
        <f>G29/$M$29</f>
        <v>0.21261306642613284</v>
      </c>
      <c r="H30" s="132"/>
      <c r="I30" s="132">
        <f>I29/$M$29</f>
        <v>0.21261306642613284</v>
      </c>
      <c r="J30" s="132"/>
      <c r="K30" s="132">
        <f>K29/$M$29</f>
        <v>0.33920107279357276</v>
      </c>
      <c r="L30" s="132"/>
      <c r="M30" s="185"/>
    </row>
    <row r="31" spans="2:13" ht="17.399999999999999" customHeight="1" thickBot="1">
      <c r="B31" s="182" t="s">
        <v>106</v>
      </c>
      <c r="C31" s="183"/>
      <c r="D31" s="183"/>
      <c r="E31" s="133">
        <f>E29</f>
        <v>40697.596000000005</v>
      </c>
      <c r="F31" s="134"/>
      <c r="G31" s="134">
        <f>G29</f>
        <v>36731.069499999998</v>
      </c>
      <c r="H31" s="134"/>
      <c r="I31" s="134">
        <f>I29</f>
        <v>36731.069499999998</v>
      </c>
      <c r="J31" s="134"/>
      <c r="K31" s="134">
        <f>K29</f>
        <v>58600.434999999998</v>
      </c>
      <c r="L31" s="134"/>
      <c r="M31" s="185"/>
    </row>
    <row r="32" spans="2:13" ht="17.399999999999999" customHeight="1" thickBot="1">
      <c r="B32" s="182" t="s">
        <v>105</v>
      </c>
      <c r="C32" s="183"/>
      <c r="D32" s="183"/>
      <c r="E32" s="135">
        <f>E30</f>
        <v>0.23557279435416167</v>
      </c>
      <c r="F32" s="136"/>
      <c r="G32" s="136">
        <f>E32+G30</f>
        <v>0.44818586078029454</v>
      </c>
      <c r="H32" s="136"/>
      <c r="I32" s="136">
        <f>G32+I30</f>
        <v>0.66079892720642741</v>
      </c>
      <c r="J32" s="136"/>
      <c r="K32" s="136">
        <f>I32+K30</f>
        <v>1.0000000000000002</v>
      </c>
      <c r="L32" s="136"/>
      <c r="M32" s="186"/>
    </row>
    <row r="34" spans="4:13" ht="19.2" customHeight="1">
      <c r="D34" s="21"/>
      <c r="E34" s="21"/>
      <c r="F34" s="21"/>
      <c r="G34" s="21"/>
      <c r="H34" s="21"/>
      <c r="I34" s="21"/>
      <c r="J34" s="21"/>
      <c r="L34" s="122" t="s">
        <v>219</v>
      </c>
      <c r="M34" s="122"/>
    </row>
  </sheetData>
  <mergeCells count="134">
    <mergeCell ref="M26:M28"/>
    <mergeCell ref="K25:L25"/>
    <mergeCell ref="K26:L26"/>
    <mergeCell ref="K27:L27"/>
    <mergeCell ref="K28:L28"/>
    <mergeCell ref="K29:L29"/>
    <mergeCell ref="L34:M34"/>
    <mergeCell ref="B29:D29"/>
    <mergeCell ref="M29:M32"/>
    <mergeCell ref="B30:D30"/>
    <mergeCell ref="K30:L30"/>
    <mergeCell ref="B32:D32"/>
    <mergeCell ref="K32:L32"/>
    <mergeCell ref="E25:F25"/>
    <mergeCell ref="G25:H25"/>
    <mergeCell ref="I25:J25"/>
    <mergeCell ref="B31:D31"/>
    <mergeCell ref="K31:L31"/>
    <mergeCell ref="D17:D19"/>
    <mergeCell ref="E17:F17"/>
    <mergeCell ref="G17:H17"/>
    <mergeCell ref="I17:J17"/>
    <mergeCell ref="E18:F18"/>
    <mergeCell ref="G18:H18"/>
    <mergeCell ref="I18:J18"/>
    <mergeCell ref="E19:F19"/>
    <mergeCell ref="E22:F22"/>
    <mergeCell ref="G22:H22"/>
    <mergeCell ref="I22:J22"/>
    <mergeCell ref="E23:F23"/>
    <mergeCell ref="E24:F24"/>
    <mergeCell ref="G24:H24"/>
    <mergeCell ref="I24:J24"/>
    <mergeCell ref="D20:D22"/>
    <mergeCell ref="K23:L23"/>
    <mergeCell ref="G19:H19"/>
    <mergeCell ref="I19:J19"/>
    <mergeCell ref="E20:F20"/>
    <mergeCell ref="K19:L19"/>
    <mergeCell ref="K20:L20"/>
    <mergeCell ref="B26:B28"/>
    <mergeCell ref="E15:F15"/>
    <mergeCell ref="G15:H15"/>
    <mergeCell ref="I15:J15"/>
    <mergeCell ref="E16:F16"/>
    <mergeCell ref="B17:B19"/>
    <mergeCell ref="C17:C19"/>
    <mergeCell ref="C23:C25"/>
    <mergeCell ref="C26:C28"/>
    <mergeCell ref="C20:C22"/>
    <mergeCell ref="D26:D28"/>
    <mergeCell ref="B20:B22"/>
    <mergeCell ref="G20:H20"/>
    <mergeCell ref="I20:J20"/>
    <mergeCell ref="E21:F21"/>
    <mergeCell ref="G21:H21"/>
    <mergeCell ref="I21:J21"/>
    <mergeCell ref="D23:D25"/>
    <mergeCell ref="E27:F27"/>
    <mergeCell ref="G27:H27"/>
    <mergeCell ref="I27:J27"/>
    <mergeCell ref="M17:M19"/>
    <mergeCell ref="K12:L12"/>
    <mergeCell ref="K13:L13"/>
    <mergeCell ref="K11:L11"/>
    <mergeCell ref="M11:M13"/>
    <mergeCell ref="B14:B16"/>
    <mergeCell ref="C14:C16"/>
    <mergeCell ref="D14:D16"/>
    <mergeCell ref="B23:B25"/>
    <mergeCell ref="E13:F13"/>
    <mergeCell ref="M23:M25"/>
    <mergeCell ref="M20:M22"/>
    <mergeCell ref="M14:M16"/>
    <mergeCell ref="K24:L24"/>
    <mergeCell ref="K14:L14"/>
    <mergeCell ref="K15:L15"/>
    <mergeCell ref="K16:L16"/>
    <mergeCell ref="K17:L17"/>
    <mergeCell ref="K18:L18"/>
    <mergeCell ref="K21:L21"/>
    <mergeCell ref="K22:L22"/>
    <mergeCell ref="B4:M4"/>
    <mergeCell ref="B3:L3"/>
    <mergeCell ref="B2:L2"/>
    <mergeCell ref="E9:F10"/>
    <mergeCell ref="G9:H10"/>
    <mergeCell ref="I9:J10"/>
    <mergeCell ref="B8:M8"/>
    <mergeCell ref="B1:L1"/>
    <mergeCell ref="E11:F11"/>
    <mergeCell ref="G11:H11"/>
    <mergeCell ref="I11:J11"/>
    <mergeCell ref="B7:L7"/>
    <mergeCell ref="B6:L6"/>
    <mergeCell ref="B5:L5"/>
    <mergeCell ref="M9:M10"/>
    <mergeCell ref="B9:B10"/>
    <mergeCell ref="C9:C10"/>
    <mergeCell ref="D9:D10"/>
    <mergeCell ref="B11:B13"/>
    <mergeCell ref="C11:C13"/>
    <mergeCell ref="D11:D13"/>
    <mergeCell ref="G13:H13"/>
    <mergeCell ref="I13:J13"/>
    <mergeCell ref="E14:F14"/>
    <mergeCell ref="G14:H14"/>
    <mergeCell ref="I14:J14"/>
    <mergeCell ref="K9:L10"/>
    <mergeCell ref="E12:F12"/>
    <mergeCell ref="G12:H12"/>
    <mergeCell ref="I12:J12"/>
    <mergeCell ref="E28:F28"/>
    <mergeCell ref="G28:H28"/>
    <mergeCell ref="I28:J28"/>
    <mergeCell ref="G16:H16"/>
    <mergeCell ref="I16:J16"/>
    <mergeCell ref="G23:H23"/>
    <mergeCell ref="I23:J23"/>
    <mergeCell ref="E26:F26"/>
    <mergeCell ref="G26:H26"/>
    <mergeCell ref="I26:J26"/>
    <mergeCell ref="G30:H30"/>
    <mergeCell ref="I30:J30"/>
    <mergeCell ref="E31:F31"/>
    <mergeCell ref="G31:H31"/>
    <mergeCell ref="I31:J31"/>
    <mergeCell ref="E32:F32"/>
    <mergeCell ref="G32:H32"/>
    <mergeCell ref="I32:J32"/>
    <mergeCell ref="E29:F29"/>
    <mergeCell ref="G29:H29"/>
    <mergeCell ref="I29:J29"/>
    <mergeCell ref="E30:F30"/>
  </mergeCells>
  <pageMargins left="0.35388888888888886" right="0.39370078740157483" top="1.0038888888888888" bottom="0.9055118110236221" header="0" footer="0"/>
  <pageSetup paperSize="9" scale="65" orientation="landscape" horizontalDpi="4294967293" r:id="rId1"/>
  <headerFooter>
    <oddHeader>&amp;C&amp;G</oddHeader>
    <oddFooter>&amp;C&amp;G</oddFooter>
  </headerFooter>
  <colBreaks count="1" manualBreakCount="1">
    <brk id="16021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C48DA-9445-4772-BF5D-1B60CED7C392}">
  <dimension ref="B1:K46"/>
  <sheetViews>
    <sheetView view="pageBreakPreview" topLeftCell="A28" zoomScale="85" zoomScaleNormal="100" zoomScaleSheetLayoutView="85" workbookViewId="0">
      <selection activeCell="E52" sqref="E52"/>
    </sheetView>
  </sheetViews>
  <sheetFormatPr defaultColWidth="8.296875" defaultRowHeight="13.8"/>
  <cols>
    <col min="1" max="1" width="5.69921875" style="39" customWidth="1"/>
    <col min="2" max="2" width="8.296875" style="40"/>
    <col min="3" max="3" width="44.19921875" style="39" bestFit="1" customWidth="1"/>
    <col min="4" max="4" width="22" style="39" customWidth="1"/>
    <col min="5" max="5" width="24" style="39" customWidth="1"/>
    <col min="6" max="16384" width="8.296875" style="39"/>
  </cols>
  <sheetData>
    <row r="1" spans="2:11" s="38" customFormat="1" ht="20.25" customHeight="1">
      <c r="B1" s="123" t="s">
        <v>61</v>
      </c>
      <c r="C1" s="123"/>
      <c r="D1" s="123"/>
      <c r="E1" s="123"/>
      <c r="F1" s="123"/>
      <c r="G1" s="123"/>
    </row>
    <row r="2" spans="2:11" s="38" customFormat="1" ht="23.25" customHeight="1">
      <c r="B2" s="124" t="s">
        <v>62</v>
      </c>
      <c r="C2" s="124"/>
      <c r="D2" s="124"/>
      <c r="E2" s="124"/>
      <c r="F2" s="124"/>
      <c r="G2" s="124"/>
    </row>
    <row r="3" spans="2:11" s="38" customFormat="1" ht="21" customHeight="1">
      <c r="B3" s="124" t="s">
        <v>63</v>
      </c>
      <c r="C3" s="124"/>
      <c r="D3" s="124"/>
      <c r="E3" s="124"/>
      <c r="F3" s="124"/>
      <c r="G3" s="124"/>
    </row>
    <row r="4" spans="2:11" s="38" customFormat="1" ht="50.4" customHeight="1">
      <c r="B4" s="124" t="s">
        <v>220</v>
      </c>
      <c r="C4" s="124"/>
      <c r="D4" s="124"/>
      <c r="E4" s="124"/>
      <c r="F4" s="2"/>
      <c r="G4" s="2"/>
      <c r="H4" s="2"/>
      <c r="I4" s="2"/>
      <c r="J4" s="2"/>
      <c r="K4" s="2"/>
    </row>
    <row r="5" spans="2:11" s="38" customFormat="1" ht="19.95" customHeight="1">
      <c r="B5" s="124" t="s">
        <v>104</v>
      </c>
      <c r="C5" s="124"/>
      <c r="D5" s="124"/>
      <c r="E5" s="124"/>
      <c r="F5" s="124"/>
      <c r="G5" s="124"/>
    </row>
    <row r="6" spans="2:11" s="38" customFormat="1" ht="18" customHeight="1">
      <c r="B6" s="124" t="s">
        <v>103</v>
      </c>
      <c r="C6" s="124"/>
      <c r="D6" s="124"/>
      <c r="E6" s="124"/>
      <c r="F6" s="124"/>
      <c r="G6" s="124"/>
    </row>
    <row r="7" spans="2:11" s="38" customFormat="1" ht="19.8" customHeight="1" thickBot="1">
      <c r="B7" s="124" t="s">
        <v>64</v>
      </c>
      <c r="C7" s="124"/>
      <c r="D7" s="124"/>
      <c r="E7" s="124"/>
      <c r="F7" s="124"/>
      <c r="H7" s="3"/>
    </row>
    <row r="8" spans="2:11" ht="23.25" customHeight="1" thickBot="1">
      <c r="B8" s="191" t="s">
        <v>218</v>
      </c>
      <c r="C8" s="192"/>
      <c r="D8" s="192"/>
      <c r="E8" s="193"/>
      <c r="F8" s="81"/>
    </row>
    <row r="9" spans="2:11" ht="23.25" customHeight="1" thickBot="1">
      <c r="B9" s="80" t="s">
        <v>217</v>
      </c>
      <c r="C9" s="79" t="s">
        <v>68</v>
      </c>
      <c r="D9" s="78" t="s">
        <v>216</v>
      </c>
      <c r="E9" s="77" t="s">
        <v>215</v>
      </c>
    </row>
    <row r="10" spans="2:11" ht="15.6" customHeight="1" thickBot="1">
      <c r="B10" s="197" t="s">
        <v>214</v>
      </c>
      <c r="C10" s="198"/>
      <c r="D10" s="198"/>
      <c r="E10" s="199"/>
    </row>
    <row r="11" spans="2:11" ht="15.9" customHeight="1">
      <c r="B11" s="76" t="s">
        <v>213</v>
      </c>
      <c r="C11" s="75" t="s">
        <v>212</v>
      </c>
      <c r="D11" s="74">
        <v>0</v>
      </c>
      <c r="E11" s="73">
        <v>0</v>
      </c>
    </row>
    <row r="12" spans="2:11" ht="15.9" customHeight="1">
      <c r="B12" s="72" t="s">
        <v>211</v>
      </c>
      <c r="C12" s="60" t="s">
        <v>210</v>
      </c>
      <c r="D12" s="71">
        <v>1.4999999999999999E-2</v>
      </c>
      <c r="E12" s="65">
        <v>1.4999999999999999E-2</v>
      </c>
    </row>
    <row r="13" spans="2:11" ht="15.9" customHeight="1">
      <c r="B13" s="72" t="s">
        <v>209</v>
      </c>
      <c r="C13" s="60" t="s">
        <v>208</v>
      </c>
      <c r="D13" s="71">
        <v>0.01</v>
      </c>
      <c r="E13" s="65">
        <v>0.01</v>
      </c>
    </row>
    <row r="14" spans="2:11" ht="15.9" customHeight="1">
      <c r="B14" s="72" t="s">
        <v>207</v>
      </c>
      <c r="C14" s="60" t="s">
        <v>206</v>
      </c>
      <c r="D14" s="71">
        <v>2E-3</v>
      </c>
      <c r="E14" s="65">
        <v>2E-3</v>
      </c>
    </row>
    <row r="15" spans="2:11" ht="15.9" customHeight="1">
      <c r="B15" s="72" t="s">
        <v>205</v>
      </c>
      <c r="C15" s="60" t="s">
        <v>204</v>
      </c>
      <c r="D15" s="71">
        <v>6.0000000000000001E-3</v>
      </c>
      <c r="E15" s="65">
        <v>6.0000000000000001E-3</v>
      </c>
    </row>
    <row r="16" spans="2:11" ht="15.9" customHeight="1">
      <c r="B16" s="72" t="s">
        <v>203</v>
      </c>
      <c r="C16" s="60" t="s">
        <v>202</v>
      </c>
      <c r="D16" s="71">
        <v>2.5000000000000001E-2</v>
      </c>
      <c r="E16" s="65">
        <v>2.5000000000000001E-2</v>
      </c>
    </row>
    <row r="17" spans="2:5" ht="15.9" customHeight="1">
      <c r="B17" s="72" t="s">
        <v>201</v>
      </c>
      <c r="C17" s="60" t="s">
        <v>200</v>
      </c>
      <c r="D17" s="71">
        <v>0.03</v>
      </c>
      <c r="E17" s="65">
        <v>0.03</v>
      </c>
    </row>
    <row r="18" spans="2:5" ht="15.9" customHeight="1">
      <c r="B18" s="72" t="s">
        <v>199</v>
      </c>
      <c r="C18" s="60" t="s">
        <v>198</v>
      </c>
      <c r="D18" s="71">
        <v>0.08</v>
      </c>
      <c r="E18" s="65">
        <v>0.08</v>
      </c>
    </row>
    <row r="19" spans="2:5" ht="15.9" customHeight="1">
      <c r="B19" s="72" t="s">
        <v>197</v>
      </c>
      <c r="C19" s="60" t="s">
        <v>196</v>
      </c>
      <c r="D19" s="71">
        <v>0</v>
      </c>
      <c r="E19" s="65">
        <v>0</v>
      </c>
    </row>
    <row r="20" spans="2:5" ht="15.9" customHeight="1">
      <c r="B20" s="64" t="s">
        <v>195</v>
      </c>
      <c r="C20" s="70" t="s">
        <v>109</v>
      </c>
      <c r="D20" s="62">
        <f>SUM(D11:D19)</f>
        <v>0.16799999999999998</v>
      </c>
      <c r="E20" s="61">
        <f>SUM(E11:E19)</f>
        <v>0.16799999999999998</v>
      </c>
    </row>
    <row r="21" spans="2:5" ht="18.75" customHeight="1">
      <c r="B21" s="200" t="s">
        <v>194</v>
      </c>
      <c r="C21" s="201"/>
      <c r="D21" s="201"/>
      <c r="E21" s="202"/>
    </row>
    <row r="22" spans="2:5" ht="15.9" customHeight="1">
      <c r="B22" s="68" t="s">
        <v>193</v>
      </c>
      <c r="C22" s="60" t="s">
        <v>192</v>
      </c>
      <c r="D22" s="69">
        <v>0.18140000000000001</v>
      </c>
      <c r="E22" s="49" t="s">
        <v>179</v>
      </c>
    </row>
    <row r="23" spans="2:5" ht="15.9" customHeight="1">
      <c r="B23" s="67" t="s">
        <v>191</v>
      </c>
      <c r="C23" s="60" t="s">
        <v>190</v>
      </c>
      <c r="D23" s="66">
        <v>4.1599999999999998E-2</v>
      </c>
      <c r="E23" s="65" t="s">
        <v>179</v>
      </c>
    </row>
    <row r="24" spans="2:5" ht="15.9" customHeight="1">
      <c r="B24" s="68" t="s">
        <v>189</v>
      </c>
      <c r="C24" s="60" t="s">
        <v>188</v>
      </c>
      <c r="D24" s="66">
        <v>9.2999999999999992E-3</v>
      </c>
      <c r="E24" s="65">
        <v>7.0000000000000001E-3</v>
      </c>
    </row>
    <row r="25" spans="2:5" ht="15.9" customHeight="1">
      <c r="B25" s="67" t="s">
        <v>187</v>
      </c>
      <c r="C25" s="60" t="s">
        <v>186</v>
      </c>
      <c r="D25" s="66">
        <v>0.111</v>
      </c>
      <c r="E25" s="65">
        <v>8.3299999999999999E-2</v>
      </c>
    </row>
    <row r="26" spans="2:5" ht="15.9" customHeight="1">
      <c r="B26" s="68" t="s">
        <v>185</v>
      </c>
      <c r="C26" s="60" t="s">
        <v>184</v>
      </c>
      <c r="D26" s="66">
        <v>6.9999999999999999E-4</v>
      </c>
      <c r="E26" s="65">
        <v>5.0000000000000001E-4</v>
      </c>
    </row>
    <row r="27" spans="2:5" ht="15.9" customHeight="1">
      <c r="B27" s="67" t="s">
        <v>183</v>
      </c>
      <c r="C27" s="60" t="s">
        <v>182</v>
      </c>
      <c r="D27" s="66">
        <v>7.4000000000000003E-3</v>
      </c>
      <c r="E27" s="65">
        <v>5.5999999999999999E-3</v>
      </c>
    </row>
    <row r="28" spans="2:5" ht="15.9" customHeight="1">
      <c r="B28" s="68" t="s">
        <v>181</v>
      </c>
      <c r="C28" s="60" t="s">
        <v>180</v>
      </c>
      <c r="D28" s="66">
        <v>2.8299999999999999E-2</v>
      </c>
      <c r="E28" s="65" t="s">
        <v>179</v>
      </c>
    </row>
    <row r="29" spans="2:5" ht="15.9" customHeight="1">
      <c r="B29" s="67" t="s">
        <v>178</v>
      </c>
      <c r="C29" s="60" t="s">
        <v>177</v>
      </c>
      <c r="D29" s="66">
        <v>1.1000000000000001E-3</v>
      </c>
      <c r="E29" s="65">
        <v>8.0000000000000004E-4</v>
      </c>
    </row>
    <row r="30" spans="2:5" ht="15.9" customHeight="1">
      <c r="B30" s="68" t="s">
        <v>176</v>
      </c>
      <c r="C30" s="60" t="s">
        <v>175</v>
      </c>
      <c r="D30" s="66">
        <v>0.1086</v>
      </c>
      <c r="E30" s="65">
        <v>8.1500000000000003E-2</v>
      </c>
    </row>
    <row r="31" spans="2:5" ht="15.9" customHeight="1">
      <c r="B31" s="67" t="s">
        <v>174</v>
      </c>
      <c r="C31" s="60" t="s">
        <v>173</v>
      </c>
      <c r="D31" s="66">
        <v>2.9999999999999997E-4</v>
      </c>
      <c r="E31" s="65">
        <v>2.0000000000000001E-4</v>
      </c>
    </row>
    <row r="32" spans="2:5">
      <c r="B32" s="64" t="s">
        <v>172</v>
      </c>
      <c r="C32" s="63" t="s">
        <v>109</v>
      </c>
      <c r="D32" s="62">
        <f>SUM(D22:D31)</f>
        <v>0.48969999999999997</v>
      </c>
      <c r="E32" s="61">
        <f>SUM(E22:E31)</f>
        <v>0.1789</v>
      </c>
    </row>
    <row r="33" spans="2:9" ht="16.5" customHeight="1">
      <c r="B33" s="200" t="s">
        <v>171</v>
      </c>
      <c r="C33" s="203"/>
      <c r="D33" s="201"/>
      <c r="E33" s="202"/>
    </row>
    <row r="34" spans="2:9" ht="15.9" customHeight="1">
      <c r="B34" s="53" t="s">
        <v>170</v>
      </c>
      <c r="C34" s="60" t="s">
        <v>169</v>
      </c>
      <c r="D34" s="59">
        <v>7.1400000000000005E-2</v>
      </c>
      <c r="E34" s="58">
        <v>5.3600000000000002E-2</v>
      </c>
    </row>
    <row r="35" spans="2:9" ht="15.9" customHeight="1">
      <c r="B35" s="53" t="s">
        <v>168</v>
      </c>
      <c r="C35" s="60" t="s">
        <v>167</v>
      </c>
      <c r="D35" s="59">
        <v>1.6999999999999999E-3</v>
      </c>
      <c r="E35" s="58">
        <v>1.2999999999999999E-3</v>
      </c>
    </row>
    <row r="36" spans="2:9" ht="15.9" customHeight="1">
      <c r="B36" s="53" t="s">
        <v>166</v>
      </c>
      <c r="C36" s="60" t="s">
        <v>165</v>
      </c>
      <c r="D36" s="59">
        <v>3.2000000000000001E-2</v>
      </c>
      <c r="E36" s="58">
        <v>2.41E-2</v>
      </c>
    </row>
    <row r="37" spans="2:9" ht="15.9" customHeight="1">
      <c r="B37" s="53" t="s">
        <v>164</v>
      </c>
      <c r="C37" s="60" t="s">
        <v>163</v>
      </c>
      <c r="D37" s="59">
        <v>5.3100000000000001E-2</v>
      </c>
      <c r="E37" s="58">
        <v>3.9899999999999998E-2</v>
      </c>
    </row>
    <row r="38" spans="2:9" ht="15.9" customHeight="1">
      <c r="B38" s="53" t="s">
        <v>162</v>
      </c>
      <c r="C38" s="60" t="s">
        <v>161</v>
      </c>
      <c r="D38" s="59">
        <v>6.0000000000000001E-3</v>
      </c>
      <c r="E38" s="58">
        <v>4.4999999999999997E-3</v>
      </c>
    </row>
    <row r="39" spans="2:9">
      <c r="B39" s="57" t="s">
        <v>160</v>
      </c>
      <c r="C39" s="56" t="s">
        <v>109</v>
      </c>
      <c r="D39" s="55">
        <f>SUM(D34:D38)</f>
        <v>0.16420000000000001</v>
      </c>
      <c r="E39" s="54">
        <f>SUM(E34:E38)</f>
        <v>0.12340000000000001</v>
      </c>
    </row>
    <row r="40" spans="2:9" ht="18.75" customHeight="1">
      <c r="B40" s="204" t="s">
        <v>159</v>
      </c>
      <c r="C40" s="205"/>
      <c r="D40" s="206"/>
      <c r="E40" s="207"/>
    </row>
    <row r="41" spans="2:9">
      <c r="B41" s="53" t="s">
        <v>158</v>
      </c>
      <c r="C41" s="51" t="s">
        <v>157</v>
      </c>
      <c r="D41" s="50">
        <v>8.2299999999999998E-2</v>
      </c>
      <c r="E41" s="49">
        <v>3.0099999999999998E-2</v>
      </c>
    </row>
    <row r="42" spans="2:9" ht="41.4">
      <c r="B42" s="52" t="s">
        <v>156</v>
      </c>
      <c r="C42" s="51" t="s">
        <v>155</v>
      </c>
      <c r="D42" s="50">
        <v>6.0000000000000001E-3</v>
      </c>
      <c r="E42" s="49">
        <v>4.4999999999999997E-3</v>
      </c>
    </row>
    <row r="43" spans="2:9">
      <c r="B43" s="48" t="s">
        <v>154</v>
      </c>
      <c r="C43" s="47" t="s">
        <v>109</v>
      </c>
      <c r="D43" s="46">
        <f>SUM(D41:D42)</f>
        <v>8.8300000000000003E-2</v>
      </c>
      <c r="E43" s="45">
        <f>SUM(E41:E42)</f>
        <v>3.4599999999999999E-2</v>
      </c>
    </row>
    <row r="44" spans="2:9" ht="14.4" thickBot="1">
      <c r="B44" s="194" t="s">
        <v>153</v>
      </c>
      <c r="C44" s="195"/>
      <c r="D44" s="44">
        <f>D20+D32+D39+D43</f>
        <v>0.91020000000000001</v>
      </c>
      <c r="E44" s="43">
        <f>E20+E32+E39+E43</f>
        <v>0.50490000000000002</v>
      </c>
      <c r="I44" s="39" t="s">
        <v>152</v>
      </c>
    </row>
    <row r="45" spans="2:9">
      <c r="B45" s="42"/>
      <c r="C45" s="41"/>
      <c r="D45" s="41"/>
      <c r="E45" s="41"/>
    </row>
    <row r="46" spans="2:9" ht="14.25" customHeight="1">
      <c r="B46" s="196" t="s">
        <v>219</v>
      </c>
      <c r="C46" s="196"/>
      <c r="D46" s="196"/>
      <c r="E46" s="196"/>
    </row>
  </sheetData>
  <mergeCells count="14">
    <mergeCell ref="B8:E8"/>
    <mergeCell ref="B44:C44"/>
    <mergeCell ref="B46:E46"/>
    <mergeCell ref="B10:E10"/>
    <mergeCell ref="B21:E21"/>
    <mergeCell ref="B33:E33"/>
    <mergeCell ref="B40:E40"/>
    <mergeCell ref="B5:G5"/>
    <mergeCell ref="B6:G6"/>
    <mergeCell ref="B7:F7"/>
    <mergeCell ref="B4:E4"/>
    <mergeCell ref="B1:G1"/>
    <mergeCell ref="B2:G2"/>
    <mergeCell ref="B3:G3"/>
  </mergeCells>
  <pageMargins left="0.6484375" right="0.39370078740157483" top="0.92500000000000004" bottom="0.9055118110236221" header="0" footer="0"/>
  <pageSetup paperSize="9" scale="75" orientation="portrait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42F6-C7A2-4AF7-9FB9-AA8CFD6C63F6}">
  <dimension ref="B1:K39"/>
  <sheetViews>
    <sheetView view="pageBreakPreview" topLeftCell="A20" zoomScale="85" zoomScaleNormal="100" zoomScaleSheetLayoutView="85" workbookViewId="0">
      <selection activeCell="C43" sqref="C43"/>
    </sheetView>
  </sheetViews>
  <sheetFormatPr defaultColWidth="8.296875" defaultRowHeight="15.6"/>
  <cols>
    <col min="1" max="2" width="8.296875" style="22"/>
    <col min="3" max="3" width="58.796875" style="22" customWidth="1"/>
    <col min="4" max="4" width="15.8984375" style="22" customWidth="1"/>
    <col min="5" max="16384" width="8.296875" style="22"/>
  </cols>
  <sheetData>
    <row r="1" spans="2:11" s="38" customFormat="1" ht="20.25" customHeight="1">
      <c r="B1" s="123" t="s">
        <v>61</v>
      </c>
      <c r="C1" s="123"/>
      <c r="D1" s="123"/>
      <c r="E1" s="123"/>
      <c r="F1" s="123"/>
      <c r="G1" s="123"/>
    </row>
    <row r="2" spans="2:11" s="38" customFormat="1" ht="23.25" customHeight="1">
      <c r="B2" s="124" t="s">
        <v>62</v>
      </c>
      <c r="C2" s="124"/>
      <c r="D2" s="124"/>
      <c r="E2" s="124"/>
      <c r="F2" s="124"/>
      <c r="G2" s="124"/>
    </row>
    <row r="3" spans="2:11" s="38" customFormat="1" ht="21" customHeight="1">
      <c r="B3" s="124" t="s">
        <v>63</v>
      </c>
      <c r="C3" s="124"/>
      <c r="D3" s="124"/>
      <c r="E3" s="124"/>
      <c r="F3" s="124"/>
      <c r="G3" s="124"/>
    </row>
    <row r="4" spans="2:11" s="38" customFormat="1" ht="58.2" customHeight="1">
      <c r="B4" s="124" t="s">
        <v>220</v>
      </c>
      <c r="C4" s="124"/>
      <c r="D4" s="124"/>
      <c r="E4" s="2"/>
      <c r="F4" s="2"/>
      <c r="G4" s="2"/>
      <c r="H4" s="2"/>
      <c r="I4" s="2"/>
      <c r="J4" s="2"/>
      <c r="K4" s="2"/>
    </row>
    <row r="5" spans="2:11" s="38" customFormat="1" ht="19.95" customHeight="1">
      <c r="B5" s="124" t="s">
        <v>104</v>
      </c>
      <c r="C5" s="124"/>
      <c r="D5" s="124"/>
      <c r="E5" s="124"/>
      <c r="F5" s="124"/>
      <c r="G5" s="124"/>
    </row>
    <row r="6" spans="2:11" s="38" customFormat="1" ht="18" customHeight="1">
      <c r="B6" s="124" t="s">
        <v>103</v>
      </c>
      <c r="C6" s="124"/>
      <c r="D6" s="124"/>
      <c r="E6" s="124"/>
      <c r="F6" s="124"/>
      <c r="G6" s="124"/>
    </row>
    <row r="7" spans="2:11" s="38" customFormat="1" ht="19.8" customHeight="1" thickBot="1">
      <c r="B7" s="124" t="s">
        <v>64</v>
      </c>
      <c r="C7" s="124"/>
      <c r="D7" s="124"/>
      <c r="E7" s="124"/>
      <c r="F7" s="124"/>
      <c r="H7" s="3"/>
    </row>
    <row r="8" spans="2:11" ht="19.5" customHeight="1" thickBot="1">
      <c r="B8" s="208" t="s">
        <v>151</v>
      </c>
      <c r="C8" s="209"/>
      <c r="D8" s="210"/>
    </row>
    <row r="9" spans="2:11" ht="18" customHeight="1">
      <c r="B9" s="37" t="s">
        <v>150</v>
      </c>
      <c r="C9" s="36" t="s">
        <v>149</v>
      </c>
      <c r="D9" s="35">
        <f>SUM(D10:D13)</f>
        <v>5.5100000000000003E-2</v>
      </c>
    </row>
    <row r="10" spans="2:11">
      <c r="B10" s="29" t="s">
        <v>148</v>
      </c>
      <c r="C10" s="31" t="s">
        <v>147</v>
      </c>
      <c r="D10" s="30">
        <v>3.15E-2</v>
      </c>
    </row>
    <row r="11" spans="2:11">
      <c r="B11" s="29" t="s">
        <v>146</v>
      </c>
      <c r="C11" s="31" t="s">
        <v>145</v>
      </c>
      <c r="D11" s="30">
        <v>5.8999999999999999E-3</v>
      </c>
    </row>
    <row r="12" spans="2:11">
      <c r="B12" s="29" t="s">
        <v>144</v>
      </c>
      <c r="C12" s="31" t="s">
        <v>143</v>
      </c>
      <c r="D12" s="30">
        <v>8.0000000000000002E-3</v>
      </c>
    </row>
    <row r="13" spans="2:11">
      <c r="B13" s="29" t="s">
        <v>142</v>
      </c>
      <c r="C13" s="31" t="s">
        <v>141</v>
      </c>
      <c r="D13" s="30">
        <v>9.7000000000000003E-3</v>
      </c>
    </row>
    <row r="14" spans="2:11">
      <c r="B14" s="29"/>
      <c r="C14" s="31"/>
      <c r="D14" s="30"/>
    </row>
    <row r="15" spans="2:11">
      <c r="B15" s="34" t="s">
        <v>140</v>
      </c>
      <c r="C15" s="33" t="s">
        <v>139</v>
      </c>
      <c r="D15" s="32">
        <f>SUM(D16:D19)</f>
        <v>0.13150000000000001</v>
      </c>
    </row>
    <row r="16" spans="2:11">
      <c r="B16" s="29" t="s">
        <v>138</v>
      </c>
      <c r="C16" s="31" t="s">
        <v>137</v>
      </c>
      <c r="D16" s="30">
        <v>0.03</v>
      </c>
    </row>
    <row r="17" spans="2:4">
      <c r="B17" s="29" t="s">
        <v>136</v>
      </c>
      <c r="C17" s="31" t="s">
        <v>135</v>
      </c>
      <c r="D17" s="30">
        <v>6.4999999999999997E-3</v>
      </c>
    </row>
    <row r="18" spans="2:4">
      <c r="B18" s="29" t="s">
        <v>134</v>
      </c>
      <c r="C18" s="31" t="s">
        <v>133</v>
      </c>
      <c r="D18" s="30">
        <v>0.05</v>
      </c>
    </row>
    <row r="19" spans="2:4">
      <c r="B19" s="29" t="s">
        <v>132</v>
      </c>
      <c r="C19" s="31" t="s">
        <v>131</v>
      </c>
      <c r="D19" s="30">
        <v>4.4999999999999998E-2</v>
      </c>
    </row>
    <row r="20" spans="2:4">
      <c r="B20" s="29"/>
      <c r="C20" s="31"/>
      <c r="D20" s="30"/>
    </row>
    <row r="21" spans="2:4">
      <c r="B21" s="34" t="s">
        <v>130</v>
      </c>
      <c r="C21" s="33" t="s">
        <v>129</v>
      </c>
      <c r="D21" s="32">
        <f>D22</f>
        <v>7.3999999999999996E-2</v>
      </c>
    </row>
    <row r="22" spans="2:4">
      <c r="B22" s="29" t="s">
        <v>128</v>
      </c>
      <c r="C22" s="31" t="s">
        <v>127</v>
      </c>
      <c r="D22" s="30">
        <v>7.3999999999999996E-2</v>
      </c>
    </row>
    <row r="23" spans="2:4">
      <c r="B23" s="29"/>
      <c r="C23" s="28"/>
      <c r="D23" s="27"/>
    </row>
    <row r="24" spans="2:4" ht="16.2" thickBot="1">
      <c r="B24" s="26" t="s">
        <v>126</v>
      </c>
      <c r="C24" s="25" t="s">
        <v>125</v>
      </c>
      <c r="D24" s="24">
        <f>((1+(D10+D12+D13))*(1+D11)*(1+D21))/(1-D15)-1</f>
        <v>0.3051112961658029</v>
      </c>
    </row>
    <row r="26" spans="2:4" ht="33" customHeight="1">
      <c r="B26" s="211" t="s">
        <v>124</v>
      </c>
      <c r="C26" s="211"/>
      <c r="D26" s="211"/>
    </row>
    <row r="28" spans="2:4" ht="21" customHeight="1"/>
    <row r="30" spans="2:4">
      <c r="B30" s="22" t="s">
        <v>123</v>
      </c>
    </row>
    <row r="31" spans="2:4">
      <c r="B31" s="22" t="s">
        <v>122</v>
      </c>
    </row>
    <row r="32" spans="2:4">
      <c r="B32" s="22" t="s">
        <v>121</v>
      </c>
    </row>
    <row r="33" spans="2:6">
      <c r="B33" s="22" t="s">
        <v>120</v>
      </c>
    </row>
    <row r="34" spans="2:6">
      <c r="B34" s="22" t="s">
        <v>119</v>
      </c>
    </row>
    <row r="35" spans="2:6">
      <c r="B35" s="22" t="s">
        <v>118</v>
      </c>
    </row>
    <row r="36" spans="2:6">
      <c r="B36" s="22" t="s">
        <v>117</v>
      </c>
    </row>
    <row r="39" spans="2:6">
      <c r="C39" s="196" t="s">
        <v>219</v>
      </c>
      <c r="D39" s="196"/>
      <c r="E39" s="23"/>
      <c r="F39" s="23"/>
    </row>
  </sheetData>
  <mergeCells count="10">
    <mergeCell ref="B26:D26"/>
    <mergeCell ref="C39:D39"/>
    <mergeCell ref="B6:G6"/>
    <mergeCell ref="B7:F7"/>
    <mergeCell ref="B4:D4"/>
    <mergeCell ref="B1:G1"/>
    <mergeCell ref="B2:G2"/>
    <mergeCell ref="B3:G3"/>
    <mergeCell ref="B5:G5"/>
    <mergeCell ref="B8:D8"/>
  </mergeCells>
  <pageMargins left="0.86937500000000001" right="0.511811024" top="1.105" bottom="1.0529999999999999" header="0.31496062000000002" footer="0.31496062000000002"/>
  <pageSetup paperSize="9" scale="78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PLANILHA</vt:lpstr>
      <vt:lpstr>CPUs</vt:lpstr>
      <vt:lpstr>CRONOGRAMA</vt:lpstr>
      <vt:lpstr>ENCARGO SOCIAL</vt:lpstr>
      <vt:lpstr>BDI</vt:lpstr>
      <vt:lpstr>BDI!Area_de_impressao</vt:lpstr>
      <vt:lpstr>CPUs!Area_de_impressao</vt:lpstr>
      <vt:lpstr>CRONOGRAMA!Area_de_impressao</vt:lpstr>
      <vt:lpstr>'ENCARGO SOCIAL'!Area_de_impressao</vt:lpstr>
      <vt:lpstr>CPUs!Titulos_de_impressao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Igor Lima</cp:lastModifiedBy>
  <cp:revision>0</cp:revision>
  <cp:lastPrinted>2022-07-13T21:54:12Z</cp:lastPrinted>
  <dcterms:created xsi:type="dcterms:W3CDTF">2022-07-13T15:01:50Z</dcterms:created>
  <dcterms:modified xsi:type="dcterms:W3CDTF">2022-07-13T21:55:01Z</dcterms:modified>
</cp:coreProperties>
</file>