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hayka\Documents\PREFEITURA AURORA DO PARA\QUADRA VILA NOVA\DOC LIC -\"/>
    </mc:Choice>
  </mc:AlternateContent>
  <xr:revisionPtr revIDLastSave="0" documentId="13_ncr:1_{3BF3E5A6-DA0C-4503-892F-B611FE8253DC}" xr6:coauthVersionLast="47" xr6:coauthVersionMax="47" xr10:uidLastSave="{00000000-0000-0000-0000-000000000000}"/>
  <bookViews>
    <workbookView xWindow="-108" yWindow="-108" windowWidth="30936" windowHeight="12576" tabRatio="844" activeTab="3" xr2:uid="{00000000-000D-0000-FFFF-FFFF00000000}"/>
  </bookViews>
  <sheets>
    <sheet name="planilha" sheetId="109" r:id="rId1"/>
    <sheet name="cpu" sheetId="111" r:id="rId2"/>
    <sheet name="cronograma" sheetId="95" r:id="rId3"/>
    <sheet name="BDI" sheetId="110" r:id="rId4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planilha!$B$1:$J$70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planilha!$1:$13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95" l="1"/>
  <c r="J30" i="95"/>
  <c r="J69" i="109"/>
  <c r="G23" i="109"/>
  <c r="G22" i="109"/>
  <c r="B251" i="111"/>
  <c r="F260" i="111"/>
  <c r="F259" i="111"/>
  <c r="F257" i="111"/>
  <c r="F256" i="111"/>
  <c r="F255" i="111"/>
  <c r="F254" i="111"/>
  <c r="F253" i="111"/>
  <c r="I57" i="109"/>
  <c r="J57" i="109" s="1"/>
  <c r="B295" i="111"/>
  <c r="F304" i="111"/>
  <c r="F303" i="111"/>
  <c r="F301" i="111"/>
  <c r="F300" i="111"/>
  <c r="F299" i="111"/>
  <c r="F298" i="111"/>
  <c r="F297" i="111"/>
  <c r="F288" i="111"/>
  <c r="F286" i="111"/>
  <c r="B279" i="111"/>
  <c r="F287" i="111"/>
  <c r="F285" i="111"/>
  <c r="F284" i="111"/>
  <c r="F283" i="111"/>
  <c r="F282" i="111"/>
  <c r="F281" i="111"/>
  <c r="B266" i="111"/>
  <c r="F275" i="111"/>
  <c r="F274" i="111"/>
  <c r="F272" i="111"/>
  <c r="F271" i="111"/>
  <c r="F270" i="111"/>
  <c r="F269" i="111"/>
  <c r="F268" i="111"/>
  <c r="B238" i="111"/>
  <c r="F247" i="111"/>
  <c r="F246" i="111"/>
  <c r="F244" i="111"/>
  <c r="F243" i="111"/>
  <c r="F242" i="111"/>
  <c r="F241" i="111"/>
  <c r="F240" i="111"/>
  <c r="B225" i="111"/>
  <c r="F234" i="111"/>
  <c r="F233" i="111"/>
  <c r="F231" i="111"/>
  <c r="F230" i="111"/>
  <c r="F229" i="111"/>
  <c r="F228" i="111"/>
  <c r="F227" i="111"/>
  <c r="B212" i="111"/>
  <c r="F221" i="111"/>
  <c r="F220" i="111"/>
  <c r="F218" i="111"/>
  <c r="F217" i="111"/>
  <c r="F216" i="111"/>
  <c r="F215" i="111"/>
  <c r="F214" i="111"/>
  <c r="B199" i="111"/>
  <c r="F208" i="111"/>
  <c r="F207" i="111"/>
  <c r="F205" i="111"/>
  <c r="F204" i="111"/>
  <c r="F203" i="111"/>
  <c r="F202" i="111"/>
  <c r="F201" i="111"/>
  <c r="B186" i="111"/>
  <c r="F195" i="111"/>
  <c r="F194" i="111"/>
  <c r="F192" i="111"/>
  <c r="F191" i="111"/>
  <c r="F190" i="111"/>
  <c r="F189" i="111"/>
  <c r="F188" i="111"/>
  <c r="B173" i="111"/>
  <c r="F182" i="111"/>
  <c r="F181" i="111"/>
  <c r="F179" i="111"/>
  <c r="F178" i="111"/>
  <c r="F177" i="111"/>
  <c r="F176" i="111"/>
  <c r="F175" i="111"/>
  <c r="B160" i="111"/>
  <c r="F169" i="111"/>
  <c r="F168" i="111"/>
  <c r="F166" i="111"/>
  <c r="F165" i="111"/>
  <c r="F164" i="111"/>
  <c r="F163" i="111"/>
  <c r="F162" i="111"/>
  <c r="F155" i="111"/>
  <c r="B147" i="111"/>
  <c r="F156" i="111"/>
  <c r="F154" i="111"/>
  <c r="F153" i="111"/>
  <c r="F152" i="111"/>
  <c r="F151" i="111"/>
  <c r="F150" i="111"/>
  <c r="F149" i="111"/>
  <c r="B135" i="111"/>
  <c r="F143" i="111"/>
  <c r="F142" i="111"/>
  <c r="F141" i="111"/>
  <c r="F140" i="111"/>
  <c r="F139" i="111"/>
  <c r="F138" i="111"/>
  <c r="F137" i="111"/>
  <c r="B123" i="111"/>
  <c r="F131" i="111"/>
  <c r="F130" i="111"/>
  <c r="F129" i="111"/>
  <c r="F128" i="111"/>
  <c r="F127" i="111"/>
  <c r="F126" i="111"/>
  <c r="F125" i="111"/>
  <c r="F114" i="111"/>
  <c r="F115" i="111"/>
  <c r="F116" i="111"/>
  <c r="F117" i="111"/>
  <c r="F113" i="111"/>
  <c r="B111" i="111"/>
  <c r="F119" i="111"/>
  <c r="F118" i="111"/>
  <c r="F106" i="111"/>
  <c r="B99" i="111"/>
  <c r="F107" i="111"/>
  <c r="F105" i="111"/>
  <c r="F104" i="111"/>
  <c r="F103" i="111"/>
  <c r="F102" i="111"/>
  <c r="F101" i="111"/>
  <c r="B88" i="111"/>
  <c r="F95" i="111"/>
  <c r="F94" i="111"/>
  <c r="F93" i="111"/>
  <c r="F92" i="111"/>
  <c r="F91" i="111"/>
  <c r="F90" i="111"/>
  <c r="F79" i="111"/>
  <c r="F80" i="111"/>
  <c r="B77" i="111"/>
  <c r="F84" i="111"/>
  <c r="F83" i="111"/>
  <c r="F82" i="111"/>
  <c r="F81" i="111"/>
  <c r="B66" i="111"/>
  <c r="F73" i="111"/>
  <c r="F72" i="111"/>
  <c r="F71" i="111"/>
  <c r="F70" i="111"/>
  <c r="F69" i="111"/>
  <c r="B55" i="111"/>
  <c r="F62" i="111"/>
  <c r="F61" i="111"/>
  <c r="F60" i="111"/>
  <c r="F59" i="111"/>
  <c r="F58" i="111"/>
  <c r="F57" i="111"/>
  <c r="B44" i="111"/>
  <c r="F51" i="111"/>
  <c r="F50" i="111"/>
  <c r="F49" i="111"/>
  <c r="F48" i="111"/>
  <c r="F47" i="111"/>
  <c r="F46" i="111"/>
  <c r="F39" i="111"/>
  <c r="B33" i="111"/>
  <c r="F40" i="111"/>
  <c r="F38" i="111"/>
  <c r="F37" i="111"/>
  <c r="F36" i="111"/>
  <c r="F35" i="111"/>
  <c r="F26" i="111"/>
  <c r="F27" i="111"/>
  <c r="F25" i="111"/>
  <c r="B23" i="111"/>
  <c r="B13" i="111"/>
  <c r="F17" i="111"/>
  <c r="F15" i="111"/>
  <c r="B3" i="111"/>
  <c r="F9" i="111"/>
  <c r="F8" i="111"/>
  <c r="F7" i="111"/>
  <c r="F6" i="111"/>
  <c r="F5" i="111"/>
  <c r="F261" i="111" l="1"/>
  <c r="F170" i="111"/>
  <c r="F276" i="111"/>
  <c r="F235" i="111"/>
  <c r="F183" i="111"/>
  <c r="F52" i="111"/>
  <c r="F248" i="111"/>
  <c r="F196" i="111"/>
  <c r="F85" i="111"/>
  <c r="F74" i="111"/>
  <c r="F41" i="111"/>
  <c r="F30" i="111"/>
  <c r="F20" i="111"/>
  <c r="F10" i="111"/>
  <c r="B16" i="95"/>
  <c r="B26" i="95"/>
  <c r="B24" i="95"/>
  <c r="B22" i="95"/>
  <c r="B20" i="95"/>
  <c r="B18" i="95"/>
  <c r="B14" i="95"/>
  <c r="A12" i="95"/>
  <c r="G65" i="109"/>
  <c r="G62" i="109"/>
  <c r="A3" i="110"/>
  <c r="J22" i="110"/>
  <c r="J16" i="110"/>
  <c r="J13" i="110"/>
  <c r="J25" i="110" s="1"/>
  <c r="C4" i="110" s="1"/>
  <c r="A4" i="110"/>
  <c r="J10" i="110" l="1"/>
  <c r="I65" i="109" l="1"/>
  <c r="J65" i="109" s="1"/>
  <c r="I64" i="109"/>
  <c r="J64" i="109" s="1"/>
  <c r="I62" i="109"/>
  <c r="J62" i="109" s="1"/>
  <c r="I56" i="109"/>
  <c r="J56" i="109" s="1"/>
  <c r="J58" i="109" s="1"/>
  <c r="I55" i="109"/>
  <c r="J55" i="109" s="1"/>
  <c r="I54" i="109"/>
  <c r="J54" i="109" s="1"/>
  <c r="I53" i="109"/>
  <c r="J53" i="109" s="1"/>
  <c r="I52" i="109"/>
  <c r="J52" i="109" s="1"/>
  <c r="I48" i="109"/>
  <c r="J48" i="109" s="1"/>
  <c r="I47" i="109"/>
  <c r="J47" i="109" s="1"/>
  <c r="I46" i="109"/>
  <c r="J46" i="109" s="1"/>
  <c r="I42" i="109"/>
  <c r="J42" i="109" s="1"/>
  <c r="I41" i="109"/>
  <c r="J41" i="109" s="1"/>
  <c r="I40" i="109"/>
  <c r="J40" i="109" s="1"/>
  <c r="K41" i="109" s="1"/>
  <c r="I36" i="109"/>
  <c r="J36" i="109" s="1"/>
  <c r="I35" i="109"/>
  <c r="J35" i="109" s="1"/>
  <c r="I33" i="109"/>
  <c r="J33" i="109" s="1"/>
  <c r="I32" i="109"/>
  <c r="J32" i="109" s="1"/>
  <c r="I27" i="109"/>
  <c r="J27" i="109" s="1"/>
  <c r="I21" i="109"/>
  <c r="I22" i="109"/>
  <c r="I23" i="109"/>
  <c r="I20" i="109"/>
  <c r="I15" i="109"/>
  <c r="J15" i="109" s="1"/>
  <c r="J16" i="109" s="1"/>
  <c r="C12" i="95" s="1"/>
  <c r="J28" i="109" l="1"/>
  <c r="C16" i="95" s="1"/>
  <c r="K27" i="109"/>
  <c r="C24" i="95"/>
  <c r="J43" i="109"/>
  <c r="C20" i="95" s="1"/>
  <c r="J49" i="109"/>
  <c r="C22" i="95" s="1"/>
  <c r="J23" i="95" s="1"/>
  <c r="J66" i="109"/>
  <c r="C26" i="95" s="1"/>
  <c r="J37" i="109"/>
  <c r="C18" i="95" s="1"/>
  <c r="J20" i="109"/>
  <c r="J21" i="109"/>
  <c r="J23" i="109"/>
  <c r="J22" i="109"/>
  <c r="I19" i="95"/>
  <c r="J25" i="95" l="1"/>
  <c r="I25" i="95"/>
  <c r="J24" i="109"/>
  <c r="C14" i="95" s="1"/>
  <c r="I15" i="95" s="1"/>
  <c r="H19" i="95"/>
  <c r="J27" i="95"/>
  <c r="I21" i="95" l="1"/>
  <c r="I30" i="95" s="1"/>
  <c r="H21" i="95"/>
  <c r="H30" i="95" s="1"/>
  <c r="E13" i="95" l="1"/>
  <c r="E15" i="95"/>
  <c r="F17" i="95"/>
  <c r="E17" i="95"/>
  <c r="G19" i="95"/>
  <c r="G30" i="95" s="1"/>
  <c r="F19" i="95"/>
  <c r="E30" i="95" l="1"/>
  <c r="E31" i="95" s="1"/>
  <c r="E32" i="95" s="1"/>
  <c r="F30" i="95"/>
  <c r="D26" i="95"/>
  <c r="D22" i="95"/>
  <c r="D20" i="95"/>
  <c r="D12" i="95"/>
  <c r="D18" i="95"/>
  <c r="D24" i="95"/>
  <c r="D14" i="95"/>
  <c r="D16" i="95"/>
  <c r="F31" i="95" l="1"/>
  <c r="D30" i="95"/>
  <c r="F32" i="95" l="1"/>
  <c r="G31" i="95"/>
  <c r="H31" i="95" l="1"/>
  <c r="G32" i="95"/>
  <c r="H32" i="95" l="1"/>
  <c r="I31" i="95"/>
  <c r="I32" i="95" l="1"/>
  <c r="J31" i="95"/>
  <c r="J32" i="95" s="1"/>
</calcChain>
</file>

<file path=xl/sharedStrings.xml><?xml version="1.0" encoding="utf-8"?>
<sst xmlns="http://schemas.openxmlformats.org/spreadsheetml/2006/main" count="705" uniqueCount="279">
  <si>
    <t>ITEM</t>
  </si>
  <si>
    <t>un</t>
  </si>
  <si>
    <t>ESQUADRIAS</t>
  </si>
  <si>
    <t>m²</t>
  </si>
  <si>
    <t>1.1</t>
  </si>
  <si>
    <t>2.1</t>
  </si>
  <si>
    <t>3.1</t>
  </si>
  <si>
    <t>4.1</t>
  </si>
  <si>
    <t>4.2</t>
  </si>
  <si>
    <t>5.1</t>
  </si>
  <si>
    <t>6.1</t>
  </si>
  <si>
    <t>6.2</t>
  </si>
  <si>
    <t>6.3</t>
  </si>
  <si>
    <t>7.1</t>
  </si>
  <si>
    <t>8.1</t>
  </si>
  <si>
    <t>DESCRIÇÃO DOS SERVIÇOS</t>
  </si>
  <si>
    <t>QUANT.</t>
  </si>
  <si>
    <t>VALOR (R$)</t>
  </si>
  <si>
    <t>m³</t>
  </si>
  <si>
    <t>SINAPI</t>
  </si>
  <si>
    <t>PORTAS DE MADEIRA</t>
  </si>
  <si>
    <t>PAVIMENTAÇÃO EXTERNA</t>
  </si>
  <si>
    <t>SERVIÇOS COMPLEMENTARES</t>
  </si>
  <si>
    <t>CÓDIGO</t>
  </si>
  <si>
    <t>FONTE</t>
  </si>
  <si>
    <t>5.2</t>
  </si>
  <si>
    <t>5.3</t>
  </si>
  <si>
    <t>Subtotal</t>
  </si>
  <si>
    <t>4.1.1</t>
  </si>
  <si>
    <t>4.1.2</t>
  </si>
  <si>
    <t>4.2.1</t>
  </si>
  <si>
    <t>4.2.2</t>
  </si>
  <si>
    <t>7.2</t>
  </si>
  <si>
    <t>8.2</t>
  </si>
  <si>
    <t>SERVIÇOS PRELIMINARES</t>
  </si>
  <si>
    <t>PLANEJAMENTO</t>
  </si>
  <si>
    <t>% ITEM</t>
  </si>
  <si>
    <t>Valores totais</t>
  </si>
  <si>
    <t>UN.</t>
  </si>
  <si>
    <t>SISTEMAS DE COBERTURA</t>
  </si>
  <si>
    <t>SISTEMAS DE PISOS</t>
  </si>
  <si>
    <t>PINTURAS E ACABAMENTOS</t>
  </si>
  <si>
    <t>LOUÇAS, ACESSÓRIOS E METAIS</t>
  </si>
  <si>
    <t>Bancada em granito cinza andorinha, espessura 2cm</t>
  </si>
  <si>
    <t>PAVIMENTAÇÃO INTERNA</t>
  </si>
  <si>
    <t>Revestimento cerâmico para piso com placas de dimensões 40x40cm antiderrapante</t>
  </si>
  <si>
    <t>GERAL</t>
  </si>
  <si>
    <t>PORTÃO E GRADIL METÁLICO</t>
  </si>
  <si>
    <t>Tomada universal 2P+T 10A/250V com suporte e placa, fornecimento e instalação</t>
  </si>
  <si>
    <t>Tomada universal 2P+T 20A/250V com suporte e placa, fornecimento e instalação</t>
  </si>
  <si>
    <t>Interruptor simples 1 tecla 10A/250V com suporte e placa, fornecimento e instalação</t>
  </si>
  <si>
    <t>CUSTO (R$)</t>
  </si>
  <si>
    <t>PREÇO (R$)</t>
  </si>
  <si>
    <t>Valor TOTAL com BDI</t>
  </si>
  <si>
    <r>
      <t>Obra</t>
    </r>
    <r>
      <rPr>
        <sz val="10"/>
        <rFont val="Arial"/>
        <family val="2"/>
      </rPr>
      <t>: Projeto Padrão FNDE - Cobertura de quadra grande - 110V - Blocos</t>
    </r>
  </si>
  <si>
    <t>REFORMA QUADRA POLIESPORTIVA JOSÉ SOARES ANTUNES</t>
  </si>
  <si>
    <t>PLANILHA ORÇAMENTÁRIA - REFORMA QUADRA POLIESPORTIVA JOSÉ SOARES ANTUNES</t>
  </si>
  <si>
    <t>Obra: Projeto Padrão FNDE - Quadra coberta com vestiário -</t>
  </si>
  <si>
    <t>SEDOP</t>
  </si>
  <si>
    <t>SBC</t>
  </si>
  <si>
    <t>SISTEMA ELÉTRICO</t>
  </si>
  <si>
    <t>2.1.1</t>
  </si>
  <si>
    <t>2.1.2</t>
  </si>
  <si>
    <t>2.1.3</t>
  </si>
  <si>
    <t>2.1.4</t>
  </si>
  <si>
    <t>Reforma da Quadra Poliesportiva José Soares Antunes</t>
  </si>
  <si>
    <t>Placa de obra em lona com plotagem de gráfica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</si>
  <si>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</si>
  <si>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</si>
  <si>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</si>
  <si>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</si>
  <si>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</si>
  <si>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</si>
  <si>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</si>
  <si>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</si>
  <si>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</si>
  <si>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</si>
  <si>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</si>
  <si>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</si>
  <si>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</si>
  <si>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</si>
  <si>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</si>
  <si>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und</t>
  </si>
  <si>
    <t>Porta mad. compens. c/ caix. aduela e alizar - PORTA BANHEIRO</t>
  </si>
  <si>
    <t>Porta de madeira para pintura, semi-oca (pesada) 80x210cm, espessura de 3,5cm, incluso dobradiças</t>
  </si>
  <si>
    <t>Porta de madeira para pintura, semi-oca (pesada) 90x210cm, espessura de 3,5cm, incluso dobradiças</t>
  </si>
  <si>
    <t xml:space="preserve">Cobertura - telha de aluminio ondulada e=0,5mm </t>
  </si>
  <si>
    <t>Piso korodur (incluso execução)</t>
  </si>
  <si>
    <t xml:space="preserve">Camada regularizadora no traço 1:4 - recuperação de passeio </t>
  </si>
  <si>
    <t>Concreto c/ seixo Fck= 15 MPA (incl. lançamento e adensamento)  - RAMPA</t>
  </si>
  <si>
    <t>Data de preço: sinapi (12/2021), sbc (01/2022) e sedop (02/2022)</t>
  </si>
  <si>
    <t>Pintura acrilica sobre paredes, platibanda e pilares, 2 demãos</t>
  </si>
  <si>
    <t>Pintura em acrilica sobre teto, 2 demãos</t>
  </si>
  <si>
    <t>Pintura de demarcação em piso de quadra poliesportiva</t>
  </si>
  <si>
    <t>Vaso sanitario sifonado com caixa acoplada louça branca - fornecimento e instalação</t>
  </si>
  <si>
    <t>Chuveiro PVC</t>
  </si>
  <si>
    <t>Lâmpada fluorescente com reator acoplado (PLL)15W -127V/220V</t>
  </si>
  <si>
    <t>Lâmpada vapor de merc. 400W</t>
  </si>
  <si>
    <t>Alambrado p/ quadra poliesportiva estruturado por tubos de aço galvanizado (com montantes 2", travessas e escoras .</t>
  </si>
  <si>
    <t xml:space="preserve">Portão de ferro 1/2" c/ ferragens (incl. pint. anti-corrosiva) </t>
  </si>
  <si>
    <t>7.3</t>
  </si>
  <si>
    <t>7.4</t>
  </si>
  <si>
    <t>7.5</t>
  </si>
  <si>
    <t>8.1.1</t>
  </si>
  <si>
    <t>8.2.1</t>
  </si>
  <si>
    <t>8.2.2</t>
  </si>
  <si>
    <t>PREFEITURA MUNICIPAL DE AURORA DO PARÁ</t>
  </si>
  <si>
    <t>CODIGO</t>
  </si>
  <si>
    <t>DESCRIÇÃO</t>
  </si>
  <si>
    <t>coef.</t>
  </si>
  <si>
    <t>v. unit.</t>
  </si>
  <si>
    <t>total</t>
  </si>
  <si>
    <t>kg</t>
  </si>
  <si>
    <t>SUBTOTAL</t>
  </si>
  <si>
    <t>Lona com plotagem de gráfica</t>
  </si>
  <si>
    <t xml:space="preserve">Prego 1 1/2"x13 </t>
  </si>
  <si>
    <t>1 Pernamanca 3" x 2" 4 m - madeira branca</t>
  </si>
  <si>
    <t>CARPINTEIRO COM ENCARGOS COMPLEMENTARES</t>
  </si>
  <si>
    <t xml:space="preserve">SERVENTE COM ENCARGOS COMPLEMENTARES </t>
  </si>
  <si>
    <t>dz</t>
  </si>
  <si>
    <t>h</t>
  </si>
  <si>
    <t xml:space="preserve"> D00475/SEDOP</t>
  </si>
  <si>
    <t>D00084/SEDOP</t>
  </si>
  <si>
    <t xml:space="preserve"> D00281 /SEDOP</t>
  </si>
  <si>
    <t>280013/SEDOP</t>
  </si>
  <si>
    <t>280026/SEDOP</t>
  </si>
  <si>
    <t>DOBRADICA EM ACO/FERRO, 3 1/2" X 3", E= 1,9 A 2 MM, COM ANEL, CROMADO OU ZINCADO, TAMPA BOLA, COM PARAFUSOS</t>
  </si>
  <si>
    <t>PARAFUSO ROSCA SOBERBA ZINCADO CABECA CHATA FENDA SIMPLES 3,5 X 25 MM (1 ")</t>
  </si>
  <si>
    <t>PORTA DE MADEIRA, FOLHA PESADA (NBR 15930) DE 800 X 2100 MM, DE 40 MM A 45 MM DE ESPESSURA, NUCLEO SOLIDO, CAPA LISA EM HDF, ACABAMENTO EM PRIMER PARA PINTURA</t>
  </si>
  <si>
    <t>CARPINTEIRO DE ESQUADRIA COM ENCARGOS COMPLEMENTARES</t>
  </si>
  <si>
    <t>SERVENTE COM ENCARGOS COMPLEMENTARES</t>
  </si>
  <si>
    <t>00002432/SINAPI</t>
  </si>
  <si>
    <t>00011055/SINAPI</t>
  </si>
  <si>
    <t>00039504/SINAPI</t>
  </si>
  <si>
    <t>88261/SINAPI</t>
  </si>
  <si>
    <t>88316/SINAPI</t>
  </si>
  <si>
    <t>PORTA DE MADEIRA, FOLHA MEDIA (NBR 15930) DE 900 X 2100 MM, DE 35 MM A 40 MM DE ESPESSURA, NUCLEO SEMI-SOLIDO (SARRAFEADO), CAPA LISA EM HDF, ACABAMENTO EM PRIMER PARA PINTURA</t>
  </si>
  <si>
    <t>Alizar em madeira de lei</t>
  </si>
  <si>
    <t xml:space="preserve"> Caixilho em madeira de lei</t>
  </si>
  <si>
    <t>Porta em compensado (preço medio)</t>
  </si>
  <si>
    <t>PEDREIRO COM ENCARGOS COMPLEMENTARES</t>
  </si>
  <si>
    <t>m</t>
  </si>
  <si>
    <t>Porta mad. compens. c/ caix. aduela e alizar - PORTA BANHEIRO - DIVISORIAS</t>
  </si>
  <si>
    <t>00010556/SINAPI</t>
  </si>
  <si>
    <t>D00097 /SEDOP</t>
  </si>
  <si>
    <t>D00096/SEDOP</t>
  </si>
  <si>
    <t xml:space="preserve"> D00092/SEDOP</t>
  </si>
  <si>
    <t xml:space="preserve"> 280023/SEDOP</t>
  </si>
  <si>
    <t xml:space="preserve"> 280026/SEDOP</t>
  </si>
  <si>
    <t xml:space="preserve">Acessórios de fixação p/telha de alumínio </t>
  </si>
  <si>
    <t>Massa de vedação</t>
  </si>
  <si>
    <t>Telha de aluminio ondulada e=0,5mm</t>
  </si>
  <si>
    <t>TELHADISTA COM ENCARGOS COMPLEMENTARES</t>
  </si>
  <si>
    <t>D00200/SEDOP</t>
  </si>
  <si>
    <t>D00002/SEDOP</t>
  </si>
  <si>
    <t>D00056/SEDOP</t>
  </si>
  <si>
    <t>cj</t>
  </si>
  <si>
    <t>PISO KORODUR (INCLUSO EXECUCAO)</t>
  </si>
  <si>
    <t>00040653/SINAPI</t>
  </si>
  <si>
    <t>Argamassa AC-I</t>
  </si>
  <si>
    <t>Rejunte (p/ ceramica)</t>
  </si>
  <si>
    <t>Revestimento Cerâmico Padrão Médio</t>
  </si>
  <si>
    <t xml:space="preserve"> D00080/SEDOP</t>
  </si>
  <si>
    <t xml:space="preserve"> D00079/SEDOP</t>
  </si>
  <si>
    <t>A00056/SEDOP</t>
  </si>
  <si>
    <t xml:space="preserve">Areia </t>
  </si>
  <si>
    <t>Cimento</t>
  </si>
  <si>
    <t>sc</t>
  </si>
  <si>
    <t xml:space="preserve"> J00005/SEDOP</t>
  </si>
  <si>
    <t>J00003/SEDOP</t>
  </si>
  <si>
    <t>Areia</t>
  </si>
  <si>
    <t xml:space="preserve"> Cimento</t>
  </si>
  <si>
    <t>Seixo lavado</t>
  </si>
  <si>
    <t>Betoneira eletrica - 320l</t>
  </si>
  <si>
    <t>OPERADOR DE BETONEIRA/MISTURADOR COM ENCARGOS</t>
  </si>
  <si>
    <t>J00005/SEDOP</t>
  </si>
  <si>
    <t xml:space="preserve"> J00003/SEDOP</t>
  </si>
  <si>
    <t xml:space="preserve"> J00007/SEDOP</t>
  </si>
  <si>
    <t xml:space="preserve"> M00008/SEDOP</t>
  </si>
  <si>
    <t xml:space="preserve"> 280022/SEDOP</t>
  </si>
  <si>
    <t>LIXA PARA MASSA 60</t>
  </si>
  <si>
    <t>MASSA CORRIDA ACRILICA CORAL (25 Kg)</t>
  </si>
  <si>
    <t>TINTA ACRILICA ILUMINA SEMI-BRILHO SUVINIL (LATA 18 LITROS)</t>
  </si>
  <si>
    <t>005180/SBC</t>
  </si>
  <si>
    <t>006248/SBC</t>
  </si>
  <si>
    <t>2605/SBC</t>
  </si>
  <si>
    <t>88310/SBC</t>
  </si>
  <si>
    <t>88316/SBC</t>
  </si>
  <si>
    <t>PINTOR COM ENCARGOS COMPLEMENTARES</t>
  </si>
  <si>
    <t>l</t>
  </si>
  <si>
    <t>TINTA ACRILICA FOSCA CORALAR CORAL (18 L)</t>
  </si>
  <si>
    <t>055250/SBC</t>
  </si>
  <si>
    <t>TINTA TERMICA REFLETIVA NANOTHERMIC1 (3,6 L)</t>
  </si>
  <si>
    <t>008266/SBC</t>
  </si>
  <si>
    <t>gl</t>
  </si>
  <si>
    <t>PARAFUSO NIQUELADO COM ACABAMENTO CROMADO PARA FIXAR PECA SANITARIA, INCLUI PORCA CEGA, ARRUELA E BUCHA DE NYLON TAMANHO S-10</t>
  </si>
  <si>
    <t>ANEL DE VEDACAO, PVC FLEXIVEL, 100 MM, PARA SAIDA DE BACIA / VASO SANITARIO</t>
  </si>
  <si>
    <t>BACIA SANITARIA (VASO) COM CAIXA ACOPLADA, SIFAO APARENTE, DE LOUCA BRANCA (SEM ASSENTO)</t>
  </si>
  <si>
    <t>REJUNTE EPOXI, QUALQUER COR</t>
  </si>
  <si>
    <t>ENCANADOR OU BOMBEIRO HIDRÁULICO COM ENCARGOS COMPLEMENTARES</t>
  </si>
  <si>
    <t>00004384/SINAPI</t>
  </si>
  <si>
    <t>00006138/SINAPI</t>
  </si>
  <si>
    <t>00010422/SINAPI</t>
  </si>
  <si>
    <t>00037329/SINAPI</t>
  </si>
  <si>
    <t>88267/SINAPI</t>
  </si>
  <si>
    <t>Lavatorio de louça c/col.,torneira,sifao e valv</t>
  </si>
  <si>
    <t>Lavatorio de louca com coluna</t>
  </si>
  <si>
    <t>Torneira metalica p/ lavatorio de 1/2"</t>
  </si>
  <si>
    <t>Fita de vedacao</t>
  </si>
  <si>
    <t xml:space="preserve">Sifao metalico de 1 1/2 " </t>
  </si>
  <si>
    <t>Valv. p/ lavat./bide d = 1" - cromada</t>
  </si>
  <si>
    <t>AUXILIAR DE ENCANADOR OU BOMBEIRO HIDRÁULICO</t>
  </si>
  <si>
    <t>ENCANADOR OU BOMBEIRO HIDRÁULICO COM ENCARGOS</t>
  </si>
  <si>
    <t xml:space="preserve"> H00030/SEDOP</t>
  </si>
  <si>
    <t xml:space="preserve"> H00056/SEDOP</t>
  </si>
  <si>
    <t xml:space="preserve"> H00055/SEDOP</t>
  </si>
  <si>
    <t xml:space="preserve"> H00032/SEDOP</t>
  </si>
  <si>
    <t>H00028/SEDOP</t>
  </si>
  <si>
    <t>280008/SEDOP</t>
  </si>
  <si>
    <t xml:space="preserve"> 280016/SEDOP</t>
  </si>
  <si>
    <t>Chuveiro em PVC</t>
  </si>
  <si>
    <t>H00055/SEDOP</t>
  </si>
  <si>
    <t xml:space="preserve"> H00043/SEDOP</t>
  </si>
  <si>
    <t xml:space="preserve"> 280008/SEDOP</t>
  </si>
  <si>
    <t>Tomada 2P+T 10A (s/fiaçao)</t>
  </si>
  <si>
    <t>AUXILIAR DE ELETRICISTA COM ENCARGOS</t>
  </si>
  <si>
    <t>ELETRICISTA COM ENCARGOS COMPLEMENTARES</t>
  </si>
  <si>
    <t>E00065/SEDOP</t>
  </si>
  <si>
    <t>280007/SEDOP</t>
  </si>
  <si>
    <t xml:space="preserve"> 280014/SEDOP</t>
  </si>
  <si>
    <t xml:space="preserve">Tomada 2P+T 20A (s/fiaçao) </t>
  </si>
  <si>
    <t xml:space="preserve"> AUXILIAR DE ELETRICISTA COM ENCARGOS</t>
  </si>
  <si>
    <t xml:space="preserve">ELETRICISTA COM ENCARGOS COMPLEMENTARES </t>
  </si>
  <si>
    <t>E00768/SEDOP</t>
  </si>
  <si>
    <t xml:space="preserve"> 280007/SEDOP</t>
  </si>
  <si>
    <t>280014/SEDOP</t>
  </si>
  <si>
    <t>INTERRUPTOR SIMPLES+1 TOMADA 2P+T 10A BRAVA BRANCO IRIEL</t>
  </si>
  <si>
    <t>AUXILIAR DE ELETRICISTA COM ENCARGOS COMPLEMENTARES</t>
  </si>
  <si>
    <t>004148/SBC</t>
  </si>
  <si>
    <t>88264/SBC</t>
  </si>
  <si>
    <t>88247/SBC</t>
  </si>
  <si>
    <t>Lâmpada fluorescente com reator acoplado (PLL)15W
 -127V/220V</t>
  </si>
  <si>
    <t xml:space="preserve"> E00574/SEDOP</t>
  </si>
  <si>
    <t>E00582/SEDOP</t>
  </si>
  <si>
    <t xml:space="preserve">Rejunte (p/ ceramica) </t>
  </si>
  <si>
    <t xml:space="preserve">Argamassa AC-III </t>
  </si>
  <si>
    <t>Granito cinza e=2cm</t>
  </si>
  <si>
    <t xml:space="preserve"> D00345/SEDOP</t>
  </si>
  <si>
    <t>A00059/SEDOP</t>
  </si>
  <si>
    <t>TELA DE ARAME GALVANIZADA QUADRANGULAR / LOSANGULAR, FIO 3,4 MM (10 BWG), MALHA 5 X 5 CM, H = 2 M</t>
  </si>
  <si>
    <t>TUBO ACO GALVANIZADO COM COSTURA, CLASSE MEDIA, DN 2", E = *3,65* MM, PESO *5,10* KG/M (NBR 5580)</t>
  </si>
  <si>
    <t>TUBO ACO GALVANIZADO COM COSTURA, CLASSE MEDIA, DN 1.1/4", E = *3,25* MM, PESO *3,14* KG/M (NBR 5580)</t>
  </si>
  <si>
    <t>ELETRODO REVESTIDO AWS - E6013, DIAMETRO IGUAL A 2,50 MM</t>
  </si>
  <si>
    <t>ARAME GALVANIZADO 12 BWG, D = 2,76 MM (0,048 KG/M) OU 14 BWG, D = 2,11 MM (0,026 KG/M)</t>
  </si>
  <si>
    <t>SERRALHEIRO COM ENCARGOS COMPLEMENTARES</t>
  </si>
  <si>
    <t>CONCRETO MAGRO PARA LASTRO, TRAÇO 1:4,5:4,5 (EM MASSA SECA DE CIMENTO/ AREIA MÉDIA/ BRITA 1) - PREPARO MECÂNICO COM BETONEIRA 400 L. AF_05/2021</t>
  </si>
  <si>
    <t xml:space="preserve">m </t>
  </si>
  <si>
    <t>00007162/SINAPI</t>
  </si>
  <si>
    <t>00007696	/SINAPI</t>
  </si>
  <si>
    <t>00007698/SINAPI</t>
  </si>
  <si>
    <t>00011002/SINAPI</t>
  </si>
  <si>
    <t>00043130/SINAPI</t>
  </si>
  <si>
    <t>88315/SINAPI</t>
  </si>
  <si>
    <t>94962/SINAPI</t>
  </si>
  <si>
    <t>Portão de ferro 1/2" c/ ferragens (incl. pint. anti-corrosiva)</t>
  </si>
  <si>
    <t>Argamassa de cimento e areia 1:6</t>
  </si>
  <si>
    <t>AJUDANTE DE PEDREIRO COM ENCARGOS</t>
  </si>
  <si>
    <t xml:space="preserve"> D00088/SEDOP</t>
  </si>
  <si>
    <t xml:space="preserve"> 110142/SEDOP</t>
  </si>
  <si>
    <t xml:space="preserve"> 280004/SEDOP</t>
  </si>
  <si>
    <t>Centro de distribuiçao p/ 24 disjuntores (c/ barramento)</t>
  </si>
  <si>
    <t>7.6</t>
  </si>
  <si>
    <t>Centro de distribuição p/ 24 disj. c/ barramento</t>
  </si>
  <si>
    <t xml:space="preserve"> E00048/SEDOP</t>
  </si>
  <si>
    <t>COMPOSIÇÕES DE CUSTO UNITÁRIO</t>
  </si>
  <si>
    <r>
      <t>Município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Aurora do Pará</t>
    </r>
  </si>
  <si>
    <r>
      <t>Endereço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Rua raimunda mendes, Bairro Vila Nova</t>
    </r>
  </si>
  <si>
    <t>Responsável técnico - Nicolas Garcia - CREA PA 152056286-1</t>
  </si>
  <si>
    <t>Nicolas Garcia - CREA PA 152056286-1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</si>
</sst>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\ %"/>
    <numFmt numFmtId="180" formatCode="&quot;R$&quot;\ #,##0.00"/>
    <numFmt numFmtId="181" formatCode="0.000%"/>
    <numFmt numFmtId="182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0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9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6" fillId="0" borderId="0"/>
    <xf numFmtId="0" fontId="19" fillId="0" borderId="0"/>
    <xf numFmtId="0" fontId="6" fillId="0" borderId="0"/>
    <xf numFmtId="0" fontId="1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6" fillId="0" borderId="0" applyFont="0" applyFill="0" applyBorder="0" applyAlignment="0" applyProtection="0"/>
    <xf numFmtId="165" fontId="16" fillId="0" borderId="0" applyBorder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168" fontId="6" fillId="0" borderId="0" applyFont="0" applyFill="0" applyBorder="0" applyAlignment="0" applyProtection="0"/>
    <xf numFmtId="169" fontId="22" fillId="0" borderId="0">
      <protection locked="0"/>
    </xf>
    <xf numFmtId="0" fontId="7" fillId="6" borderId="4" applyFill="0" applyBorder="0" applyAlignment="0" applyProtection="0">
      <alignment vertical="center"/>
      <protection locked="0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7" borderId="1" applyNumberFormat="0" applyBorder="0" applyAlignment="0" applyProtection="0"/>
    <xf numFmtId="0" fontId="6" fillId="0" borderId="0">
      <alignment horizontal="centerContinuous" vertical="justify"/>
    </xf>
    <xf numFmtId="0" fontId="26" fillId="0" borderId="0" applyAlignment="0">
      <alignment horizontal="center"/>
    </xf>
    <xf numFmtId="44" fontId="10" fillId="0" borderId="0" applyFont="0" applyFill="0" applyBorder="0" applyAlignment="0" applyProtection="0"/>
    <xf numFmtId="174" fontId="2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" fillId="0" borderId="0">
      <alignment horizontal="left" vertical="center" indent="12"/>
    </xf>
    <xf numFmtId="0" fontId="13" fillId="0" borderId="4" applyBorder="0">
      <alignment horizontal="left" vertical="center" wrapText="1" indent="2"/>
      <protection locked="0"/>
    </xf>
    <xf numFmtId="0" fontId="13" fillId="0" borderId="4" applyBorder="0">
      <alignment horizontal="left" vertical="center" wrapText="1" indent="3"/>
      <protection locked="0"/>
    </xf>
    <xf numFmtId="10" fontId="6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2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>
      <alignment horizontal="centerContinuous" vertical="justify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" xfId="1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1" xfId="11" applyFont="1" applyFill="1" applyBorder="1" applyAlignment="1">
      <alignment horizontal="center"/>
    </xf>
    <xf numFmtId="0" fontId="7" fillId="2" borderId="1" xfId="11" applyFont="1" applyFill="1" applyBorder="1" applyAlignment="1">
      <alignment vertical="center"/>
    </xf>
    <xf numFmtId="0" fontId="7" fillId="0" borderId="0" xfId="11" applyFont="1" applyFill="1" applyBorder="1" applyAlignment="1">
      <alignment horizontal="left" vertical="center"/>
    </xf>
    <xf numFmtId="0" fontId="7" fillId="0" borderId="0" xfId="1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 vertical="center"/>
    </xf>
    <xf numFmtId="0" fontId="7" fillId="0" borderId="1" xfId="11" applyFont="1" applyFill="1" applyBorder="1" applyAlignment="1">
      <alignment horizontal="center" vertical="center"/>
    </xf>
    <xf numFmtId="0" fontId="7" fillId="2" borderId="1" xfId="1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164" fontId="7" fillId="0" borderId="1" xfId="30" applyFont="1" applyFill="1" applyBorder="1" applyAlignment="1">
      <alignment horizontal="center" vertical="center"/>
    </xf>
    <xf numFmtId="164" fontId="7" fillId="0" borderId="0" xfId="30" applyFont="1" applyFill="1" applyBorder="1" applyAlignment="1">
      <alignment horizontal="center" vertical="center"/>
    </xf>
    <xf numFmtId="164" fontId="7" fillId="2" borderId="1" xfId="3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11" applyFont="1" applyFill="1" applyBorder="1" applyAlignment="1">
      <alignment vertical="center" wrapText="1"/>
    </xf>
    <xf numFmtId="0" fontId="7" fillId="0" borderId="8" xfId="11" applyFont="1" applyFill="1" applyBorder="1" applyAlignment="1">
      <alignment vertical="center" wrapText="1"/>
    </xf>
    <xf numFmtId="164" fontId="7" fillId="0" borderId="0" xfId="29" applyFont="1" applyFill="1" applyAlignment="1">
      <alignment vertical="center"/>
    </xf>
    <xf numFmtId="0" fontId="11" fillId="0" borderId="8" xfId="11" applyFont="1" applyFill="1" applyBorder="1" applyAlignment="1">
      <alignment vertical="center" wrapText="1"/>
    </xf>
    <xf numFmtId="49" fontId="7" fillId="4" borderId="6" xfId="11" applyNumberFormat="1" applyFont="1" applyFill="1" applyBorder="1" applyAlignment="1">
      <alignment horizontal="center" vertical="center"/>
    </xf>
    <xf numFmtId="49" fontId="7" fillId="4" borderId="26" xfId="11" applyNumberFormat="1" applyFont="1" applyFill="1" applyBorder="1" applyAlignment="1">
      <alignment horizontal="center" vertical="center"/>
    </xf>
    <xf numFmtId="164" fontId="7" fillId="4" borderId="26" xfId="3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right" vertical="center"/>
    </xf>
    <xf numFmtId="49" fontId="7" fillId="4" borderId="4" xfId="0" applyNumberFormat="1" applyFont="1" applyFill="1" applyBorder="1" applyAlignment="1">
      <alignment vertical="center"/>
    </xf>
    <xf numFmtId="49" fontId="7" fillId="4" borderId="25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horizontal="right" vertical="center"/>
    </xf>
    <xf numFmtId="164" fontId="7" fillId="0" borderId="0" xfId="25" applyFont="1" applyFill="1" applyBorder="1" applyAlignment="1">
      <alignment horizontal="center" vertical="center" wrapText="1"/>
    </xf>
    <xf numFmtId="164" fontId="7" fillId="0" borderId="0" xfId="25" applyFont="1" applyFill="1" applyBorder="1" applyAlignment="1">
      <alignment horizontal="center" vertical="center"/>
    </xf>
    <xf numFmtId="164" fontId="7" fillId="0" borderId="1" xfId="25" applyFont="1" applyFill="1" applyBorder="1" applyAlignment="1">
      <alignment vertical="center"/>
    </xf>
    <xf numFmtId="164" fontId="7" fillId="0" borderId="0" xfId="25" applyFont="1" applyFill="1" applyBorder="1" applyAlignment="1">
      <alignment vertical="center"/>
    </xf>
    <xf numFmtId="164" fontId="7" fillId="4" borderId="27" xfId="25" applyFont="1" applyFill="1" applyBorder="1" applyAlignment="1">
      <alignment horizontal="center" vertical="center" wrapText="1"/>
    </xf>
    <xf numFmtId="164" fontId="7" fillId="2" borderId="1" xfId="25" applyFont="1" applyFill="1" applyBorder="1" applyAlignment="1">
      <alignment vertical="center"/>
    </xf>
    <xf numFmtId="164" fontId="7" fillId="0" borderId="1" xfId="25" applyFont="1" applyFill="1" applyBorder="1" applyAlignment="1">
      <alignment vertical="center" wrapText="1"/>
    </xf>
    <xf numFmtId="164" fontId="7" fillId="0" borderId="0" xfId="25" applyFont="1" applyFill="1" applyBorder="1" applyAlignment="1">
      <alignment vertical="center" wrapText="1"/>
    </xf>
    <xf numFmtId="164" fontId="7" fillId="0" borderId="0" xfId="25" applyFont="1" applyBorder="1" applyAlignment="1">
      <alignment horizontal="right" vertical="center"/>
    </xf>
    <xf numFmtId="164" fontId="7" fillId="4" borderId="1" xfId="25" applyFont="1" applyFill="1" applyBorder="1" applyAlignment="1">
      <alignment horizontal="right" vertical="center"/>
    </xf>
    <xf numFmtId="164" fontId="7" fillId="0" borderId="1" xfId="25" applyFont="1" applyFill="1" applyBorder="1" applyAlignment="1">
      <alignment horizontal="right" vertical="center"/>
    </xf>
    <xf numFmtId="164" fontId="7" fillId="0" borderId="0" xfId="25" applyFont="1" applyFill="1" applyBorder="1" applyAlignment="1">
      <alignment horizontal="right" vertical="center"/>
    </xf>
    <xf numFmtId="164" fontId="7" fillId="4" borderId="26" xfId="25" applyFont="1" applyFill="1" applyBorder="1" applyAlignment="1">
      <alignment horizontal="center" vertical="center" wrapText="1"/>
    </xf>
    <xf numFmtId="164" fontId="7" fillId="2" borderId="1" xfId="25" applyFont="1" applyFill="1" applyBorder="1" applyAlignment="1">
      <alignment horizontal="right" vertical="center"/>
    </xf>
    <xf numFmtId="164" fontId="7" fillId="0" borderId="1" xfId="25" applyFont="1" applyFill="1" applyBorder="1" applyAlignment="1">
      <alignment horizontal="right" vertical="center" wrapText="1"/>
    </xf>
    <xf numFmtId="164" fontId="7" fillId="0" borderId="3" xfId="25" applyFont="1" applyFill="1" applyBorder="1" applyAlignment="1">
      <alignment horizontal="right" vertical="center" wrapText="1"/>
    </xf>
    <xf numFmtId="164" fontId="7" fillId="0" borderId="0" xfId="25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174" applyFont="1" applyFill="1" applyBorder="1" applyAlignment="1">
      <alignment horizontal="center" vertical="center"/>
    </xf>
    <xf numFmtId="0" fontId="5" fillId="0" borderId="1" xfId="174" applyFont="1" applyFill="1" applyBorder="1" applyAlignment="1">
      <alignment horizontal="center" vertical="center" wrapText="1"/>
    </xf>
    <xf numFmtId="0" fontId="5" fillId="3" borderId="1" xfId="17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1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174" applyFont="1" applyAlignment="1">
      <alignment vertical="center"/>
    </xf>
    <xf numFmtId="0" fontId="5" fillId="0" borderId="0" xfId="174" applyFont="1" applyAlignment="1">
      <alignment horizontal="left" vertical="center"/>
    </xf>
    <xf numFmtId="0" fontId="5" fillId="0" borderId="0" xfId="174" applyFont="1" applyAlignment="1">
      <alignment horizontal="center" vertical="center"/>
    </xf>
    <xf numFmtId="164" fontId="5" fillId="0" borderId="0" xfId="175" applyFont="1" applyAlignment="1">
      <alignment horizontal="center" vertical="center"/>
    </xf>
    <xf numFmtId="0" fontId="7" fillId="0" borderId="21" xfId="174" applyFont="1" applyBorder="1" applyAlignment="1">
      <alignment vertical="center"/>
    </xf>
    <xf numFmtId="0" fontId="7" fillId="0" borderId="22" xfId="174" applyFont="1" applyBorder="1" applyAlignment="1">
      <alignment vertical="center"/>
    </xf>
    <xf numFmtId="0" fontId="5" fillId="0" borderId="22" xfId="174" applyFont="1" applyBorder="1" applyAlignment="1">
      <alignment horizontal="left" vertical="center"/>
    </xf>
    <xf numFmtId="0" fontId="5" fillId="0" borderId="22" xfId="174" applyFont="1" applyBorder="1" applyAlignment="1">
      <alignment horizontal="center" vertical="center"/>
    </xf>
    <xf numFmtId="164" fontId="5" fillId="0" borderId="22" xfId="175" applyFont="1" applyBorder="1" applyAlignment="1">
      <alignment horizontal="center" vertical="center"/>
    </xf>
    <xf numFmtId="0" fontId="5" fillId="0" borderId="22" xfId="174" applyFont="1" applyBorder="1" applyAlignment="1">
      <alignment vertical="center"/>
    </xf>
    <xf numFmtId="0" fontId="7" fillId="0" borderId="7" xfId="174" applyFont="1" applyBorder="1" applyAlignment="1">
      <alignment vertical="center"/>
    </xf>
    <xf numFmtId="0" fontId="7" fillId="0" borderId="0" xfId="174" applyFont="1" applyBorder="1" applyAlignment="1">
      <alignment vertical="center"/>
    </xf>
    <xf numFmtId="0" fontId="5" fillId="0" borderId="0" xfId="174" applyFont="1" applyBorder="1" applyAlignment="1">
      <alignment horizontal="left" vertical="center"/>
    </xf>
    <xf numFmtId="0" fontId="5" fillId="0" borderId="0" xfId="174" applyFont="1" applyBorder="1" applyAlignment="1">
      <alignment horizontal="center" vertical="center"/>
    </xf>
    <xf numFmtId="164" fontId="7" fillId="0" borderId="0" xfId="175" applyFont="1" applyBorder="1" applyAlignment="1">
      <alignment horizontal="center" vertical="center"/>
    </xf>
    <xf numFmtId="9" fontId="5" fillId="0" borderId="0" xfId="174" applyNumberFormat="1" applyFont="1" applyBorder="1" applyAlignment="1">
      <alignment vertical="center"/>
    </xf>
    <xf numFmtId="0" fontId="5" fillId="0" borderId="0" xfId="174" applyFont="1" applyBorder="1" applyAlignment="1">
      <alignment vertical="center"/>
    </xf>
    <xf numFmtId="0" fontId="7" fillId="0" borderId="9" xfId="174" applyFont="1" applyBorder="1" applyAlignment="1">
      <alignment vertical="center"/>
    </xf>
    <xf numFmtId="0" fontId="7" fillId="0" borderId="10" xfId="174" applyFont="1" applyBorder="1" applyAlignment="1">
      <alignment vertical="center"/>
    </xf>
    <xf numFmtId="0" fontId="5" fillId="0" borderId="10" xfId="174" applyFont="1" applyBorder="1" applyAlignment="1">
      <alignment horizontal="left" vertical="center"/>
    </xf>
    <xf numFmtId="0" fontId="5" fillId="0" borderId="10" xfId="174" applyFont="1" applyBorder="1" applyAlignment="1">
      <alignment horizontal="center" vertical="center"/>
    </xf>
    <xf numFmtId="164" fontId="7" fillId="0" borderId="10" xfId="175" applyFont="1" applyBorder="1" applyAlignment="1">
      <alignment horizontal="center" vertical="center"/>
    </xf>
    <xf numFmtId="0" fontId="5" fillId="0" borderId="10" xfId="174" applyFont="1" applyBorder="1" applyAlignment="1">
      <alignment vertical="center"/>
    </xf>
    <xf numFmtId="0" fontId="5" fillId="0" borderId="0" xfId="174"/>
    <xf numFmtId="0" fontId="5" fillId="5" borderId="12" xfId="174" applyFill="1" applyBorder="1" applyAlignment="1">
      <alignment horizontal="center"/>
    </xf>
    <xf numFmtId="0" fontId="5" fillId="5" borderId="13" xfId="174" applyFill="1" applyBorder="1" applyAlignment="1">
      <alignment horizontal="center"/>
    </xf>
    <xf numFmtId="0" fontId="5" fillId="5" borderId="13" xfId="174" applyFill="1" applyBorder="1" applyAlignment="1">
      <alignment horizontal="right"/>
    </xf>
    <xf numFmtId="0" fontId="5" fillId="5" borderId="18" xfId="174" applyFill="1" applyBorder="1" applyAlignment="1">
      <alignment horizontal="center"/>
    </xf>
    <xf numFmtId="0" fontId="5" fillId="0" borderId="14" xfId="174" applyBorder="1"/>
    <xf numFmtId="0" fontId="5" fillId="0" borderId="1" xfId="174" applyBorder="1" applyAlignment="1">
      <alignment horizontal="center"/>
    </xf>
    <xf numFmtId="0" fontId="5" fillId="0" borderId="1" xfId="174" applyBorder="1" applyAlignment="1">
      <alignment horizontal="right"/>
    </xf>
    <xf numFmtId="0" fontId="5" fillId="0" borderId="1" xfId="174" applyBorder="1"/>
    <xf numFmtId="0" fontId="5" fillId="0" borderId="19" xfId="174" applyBorder="1"/>
    <xf numFmtId="0" fontId="5" fillId="0" borderId="14" xfId="174" applyBorder="1" applyAlignment="1">
      <alignment horizontal="center"/>
    </xf>
    <xf numFmtId="49" fontId="5" fillId="0" borderId="1" xfId="174" applyNumberFormat="1" applyBorder="1"/>
    <xf numFmtId="164" fontId="0" fillId="0" borderId="1" xfId="175" applyFont="1" applyBorder="1"/>
    <xf numFmtId="10" fontId="0" fillId="0" borderId="1" xfId="176" applyNumberFormat="1" applyFont="1" applyBorder="1"/>
    <xf numFmtId="9" fontId="5" fillId="5" borderId="1" xfId="176" applyFont="1" applyFill="1" applyBorder="1"/>
    <xf numFmtId="164" fontId="5" fillId="0" borderId="1" xfId="174" applyNumberFormat="1" applyBorder="1"/>
    <xf numFmtId="9" fontId="0" fillId="0" borderId="1" xfId="176" applyFont="1" applyFill="1" applyBorder="1"/>
    <xf numFmtId="9" fontId="0" fillId="0" borderId="19" xfId="176" applyFont="1" applyFill="1" applyBorder="1"/>
    <xf numFmtId="164" fontId="5" fillId="0" borderId="19" xfId="174" applyNumberFormat="1" applyBorder="1"/>
    <xf numFmtId="9" fontId="5" fillId="0" borderId="1" xfId="176" applyFont="1" applyFill="1" applyBorder="1"/>
    <xf numFmtId="164" fontId="0" fillId="0" borderId="0" xfId="175" applyFont="1"/>
    <xf numFmtId="164" fontId="7" fillId="5" borderId="29" xfId="175" applyFont="1" applyFill="1" applyBorder="1"/>
    <xf numFmtId="10" fontId="5" fillId="4" borderId="24" xfId="174" applyNumberFormat="1" applyFill="1" applyBorder="1"/>
    <xf numFmtId="9" fontId="5" fillId="5" borderId="30" xfId="32" applyFill="1" applyBorder="1"/>
    <xf numFmtId="164" fontId="5" fillId="5" borderId="6" xfId="174" applyNumberFormat="1" applyFill="1" applyBorder="1"/>
    <xf numFmtId="164" fontId="5" fillId="0" borderId="0" xfId="29" applyFont="1" applyFill="1" applyAlignment="1">
      <alignment vertical="center"/>
    </xf>
    <xf numFmtId="0" fontId="5" fillId="0" borderId="0" xfId="174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horizontal="center" vertical="center"/>
    </xf>
    <xf numFmtId="0" fontId="7" fillId="0" borderId="1" xfId="174" applyFont="1" applyFill="1" applyBorder="1" applyAlignment="1">
      <alignment vertical="center"/>
    </xf>
    <xf numFmtId="164" fontId="5" fillId="0" borderId="1" xfId="29" applyFont="1" applyFill="1" applyBorder="1" applyAlignment="1">
      <alignment horizontal="right" vertical="center"/>
    </xf>
    <xf numFmtId="164" fontId="5" fillId="0" borderId="1" xfId="29" applyFont="1" applyFill="1" applyBorder="1" applyAlignment="1">
      <alignment vertical="center"/>
    </xf>
    <xf numFmtId="0" fontId="5" fillId="0" borderId="0" xfId="174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0" xfId="25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0" borderId="1" xfId="25" applyFont="1" applyBorder="1" applyAlignment="1">
      <alignment horizontal="right" vertical="center"/>
    </xf>
    <xf numFmtId="179" fontId="7" fillId="0" borderId="0" xfId="174" applyNumberFormat="1" applyFont="1" applyFill="1" applyBorder="1" applyAlignment="1">
      <alignment horizontal="right" vertical="center" indent="1"/>
    </xf>
    <xf numFmtId="0" fontId="7" fillId="0" borderId="1" xfId="174" applyFont="1" applyFill="1" applyBorder="1" applyAlignment="1">
      <alignment horizontal="center" vertical="center" wrapText="1"/>
    </xf>
    <xf numFmtId="0" fontId="5" fillId="3" borderId="1" xfId="174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0" xfId="30" applyFont="1" applyFill="1" applyAlignment="1">
      <alignment horizontal="left" vertical="center"/>
    </xf>
    <xf numFmtId="0" fontId="0" fillId="0" borderId="22" xfId="0" applyBorder="1"/>
    <xf numFmtId="0" fontId="0" fillId="0" borderId="23" xfId="0" applyBorder="1"/>
    <xf numFmtId="0" fontId="5" fillId="0" borderId="15" xfId="174" applyBorder="1" applyAlignment="1">
      <alignment horizontal="center"/>
    </xf>
    <xf numFmtId="0" fontId="5" fillId="0" borderId="16" xfId="174" applyBorder="1"/>
    <xf numFmtId="164" fontId="0" fillId="0" borderId="16" xfId="175" applyFont="1" applyBorder="1"/>
    <xf numFmtId="10" fontId="0" fillId="0" borderId="16" xfId="176" applyNumberFormat="1" applyFont="1" applyBorder="1"/>
    <xf numFmtId="9" fontId="0" fillId="0" borderId="16" xfId="176" applyFont="1" applyFill="1" applyBorder="1"/>
    <xf numFmtId="164" fontId="5" fillId="0" borderId="17" xfId="174" applyNumberFormat="1" applyBorder="1"/>
    <xf numFmtId="164" fontId="5" fillId="0" borderId="0" xfId="25" applyFont="1" applyAlignment="1">
      <alignment horizontal="right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30" applyFont="1" applyAlignment="1">
      <alignment horizontal="center" vertical="center"/>
    </xf>
    <xf numFmtId="164" fontId="5" fillId="0" borderId="0" xfId="25" applyFont="1" applyAlignment="1">
      <alignment vertical="center"/>
    </xf>
    <xf numFmtId="0" fontId="7" fillId="2" borderId="1" xfId="174" applyFont="1" applyFill="1" applyBorder="1" applyAlignment="1">
      <alignment vertical="center"/>
    </xf>
    <xf numFmtId="164" fontId="5" fillId="0" borderId="1" xfId="25" quotePrefix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30" applyNumberFormat="1" applyFont="1" applyFill="1" applyBorder="1" applyAlignment="1">
      <alignment horizontal="right" vertical="center"/>
    </xf>
    <xf numFmtId="164" fontId="5" fillId="0" borderId="0" xfId="25" applyFont="1" applyBorder="1" applyAlignment="1">
      <alignment horizontal="right" vertical="center"/>
    </xf>
    <xf numFmtId="164" fontId="5" fillId="0" borderId="1" xfId="30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2" fontId="5" fillId="0" borderId="1" xfId="11" applyNumberFormat="1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3" borderId="3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30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11" applyFont="1" applyFill="1" applyBorder="1" applyAlignment="1">
      <alignment horizontal="center" vertical="center" wrapText="1"/>
    </xf>
    <xf numFmtId="0" fontId="7" fillId="0" borderId="1" xfId="17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25" applyFont="1" applyBorder="1" applyAlignment="1">
      <alignment horizontal="right" vertical="center" wrapText="1"/>
    </xf>
    <xf numFmtId="0" fontId="5" fillId="4" borderId="25" xfId="0" applyFont="1" applyFill="1" applyBorder="1" applyAlignment="1">
      <alignment vertical="center"/>
    </xf>
    <xf numFmtId="164" fontId="5" fillId="4" borderId="1" xfId="25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4" fontId="5" fillId="0" borderId="0" xfId="30" applyFont="1" applyAlignment="1">
      <alignment horizontal="right" vertical="center"/>
    </xf>
    <xf numFmtId="164" fontId="5" fillId="0" borderId="1" xfId="25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180" fontId="34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80" fontId="35" fillId="0" borderId="0" xfId="0" applyNumberFormat="1" applyFont="1" applyAlignment="1">
      <alignment vertical="center" wrapText="1"/>
    </xf>
    <xf numFmtId="10" fontId="7" fillId="0" borderId="1" xfId="18" applyNumberFormat="1" applyFont="1" applyBorder="1" applyAlignment="1">
      <alignment horizontal="center" vertical="center"/>
    </xf>
    <xf numFmtId="10" fontId="0" fillId="0" borderId="1" xfId="18" applyNumberFormat="1" applyFont="1" applyBorder="1" applyAlignment="1">
      <alignment horizontal="center" vertical="center"/>
    </xf>
    <xf numFmtId="181" fontId="0" fillId="0" borderId="1" xfId="18" applyNumberFormat="1" applyFont="1" applyBorder="1" applyAlignment="1">
      <alignment horizontal="center" vertical="center"/>
    </xf>
    <xf numFmtId="10" fontId="38" fillId="0" borderId="1" xfId="18" applyNumberFormat="1" applyFont="1" applyBorder="1" applyAlignment="1">
      <alignment horizontal="center" vertical="center"/>
    </xf>
    <xf numFmtId="10" fontId="0" fillId="0" borderId="28" xfId="18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37" fillId="3" borderId="24" xfId="18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9" fontId="5" fillId="3" borderId="1" xfId="176" applyFont="1" applyFill="1" applyBorder="1"/>
    <xf numFmtId="164" fontId="5" fillId="3" borderId="1" xfId="174" applyNumberFormat="1" applyFill="1" applyBorder="1"/>
    <xf numFmtId="0" fontId="0" fillId="0" borderId="1" xfId="0" applyBorder="1"/>
    <xf numFmtId="164" fontId="0" fillId="0" borderId="7" xfId="176" applyNumberFormat="1" applyFont="1" applyBorder="1"/>
    <xf numFmtId="0" fontId="40" fillId="8" borderId="1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vertical="center"/>
    </xf>
    <xf numFmtId="0" fontId="41" fillId="8" borderId="1" xfId="0" applyFont="1" applyFill="1" applyBorder="1" applyAlignment="1">
      <alignment horizontal="center" vertical="center" wrapText="1"/>
    </xf>
    <xf numFmtId="180" fontId="40" fillId="8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1" xfId="0" applyFont="1" applyBorder="1" applyAlignment="1">
      <alignment wrapText="1"/>
    </xf>
    <xf numFmtId="180" fontId="40" fillId="0" borderId="1" xfId="0" applyNumberFormat="1" applyFont="1" applyBorder="1" applyAlignment="1">
      <alignment horizontal="right" vertical="center"/>
    </xf>
    <xf numFmtId="180" fontId="4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11" applyFont="1" applyFill="1" applyBorder="1" applyAlignment="1">
      <alignment horizontal="left" vertical="center" wrapText="1"/>
    </xf>
    <xf numFmtId="0" fontId="5" fillId="3" borderId="1" xfId="1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11" applyFont="1" applyFill="1" applyBorder="1" applyAlignment="1">
      <alignment vertical="center"/>
    </xf>
    <xf numFmtId="0" fontId="5" fillId="3" borderId="1" xfId="11" applyFont="1" applyFill="1" applyBorder="1" applyAlignment="1">
      <alignment vertical="center" wrapText="1"/>
    </xf>
    <xf numFmtId="0" fontId="5" fillId="3" borderId="25" xfId="174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174" applyFont="1" applyFill="1" applyBorder="1" applyAlignment="1">
      <alignment horizontal="left" vertical="center" wrapText="1"/>
    </xf>
    <xf numFmtId="0" fontId="5" fillId="3" borderId="7" xfId="11" applyFont="1" applyFill="1" applyBorder="1" applyAlignment="1" applyProtection="1">
      <alignment horizontal="left" vertical="center"/>
      <protection locked="0"/>
    </xf>
    <xf numFmtId="0" fontId="5" fillId="3" borderId="0" xfId="11" applyFont="1" applyFill="1" applyBorder="1" applyAlignment="1" applyProtection="1">
      <alignment horizontal="left" vertical="center"/>
      <protection locked="0"/>
    </xf>
    <xf numFmtId="0" fontId="5" fillId="3" borderId="8" xfId="11" applyFont="1" applyFill="1" applyBorder="1" applyAlignment="1" applyProtection="1">
      <alignment horizontal="left" vertical="center"/>
      <protection locked="0"/>
    </xf>
    <xf numFmtId="0" fontId="5" fillId="3" borderId="9" xfId="11" applyFont="1" applyFill="1" applyBorder="1" applyAlignment="1" applyProtection="1">
      <alignment horizontal="left" vertical="center"/>
      <protection locked="0"/>
    </xf>
    <xf numFmtId="0" fontId="5" fillId="3" borderId="10" xfId="11" applyFont="1" applyFill="1" applyBorder="1" applyAlignment="1" applyProtection="1">
      <alignment horizontal="left" vertical="center"/>
      <protection locked="0"/>
    </xf>
    <xf numFmtId="0" fontId="5" fillId="3" borderId="11" xfId="11" applyFont="1" applyFill="1" applyBorder="1" applyAlignment="1" applyProtection="1">
      <alignment horizontal="left" vertical="center"/>
      <protection locked="0"/>
    </xf>
    <xf numFmtId="0" fontId="11" fillId="0" borderId="21" xfId="11" applyFont="1" applyFill="1" applyBorder="1" applyAlignment="1">
      <alignment horizontal="center" vertical="center" wrapText="1"/>
    </xf>
    <xf numFmtId="0" fontId="11" fillId="0" borderId="22" xfId="11" applyFont="1" applyFill="1" applyBorder="1" applyAlignment="1">
      <alignment horizontal="center" vertical="center" wrapText="1"/>
    </xf>
    <xf numFmtId="0" fontId="11" fillId="0" borderId="23" xfId="11" applyFont="1" applyFill="1" applyBorder="1" applyAlignment="1">
      <alignment horizontal="center" vertical="center" wrapText="1"/>
    </xf>
    <xf numFmtId="0" fontId="11" fillId="0" borderId="7" xfId="11" applyFont="1" applyFill="1" applyBorder="1" applyAlignment="1">
      <alignment horizontal="center" vertical="center" wrapText="1"/>
    </xf>
    <xf numFmtId="0" fontId="11" fillId="0" borderId="0" xfId="11" applyFont="1" applyFill="1" applyBorder="1" applyAlignment="1">
      <alignment horizontal="center" vertical="center" wrapText="1"/>
    </xf>
    <xf numFmtId="0" fontId="11" fillId="0" borderId="8" xfId="11" applyFont="1" applyFill="1" applyBorder="1" applyAlignment="1">
      <alignment horizontal="center" vertical="center" wrapText="1"/>
    </xf>
    <xf numFmtId="0" fontId="11" fillId="0" borderId="9" xfId="11" applyFont="1" applyFill="1" applyBorder="1" applyAlignment="1">
      <alignment horizontal="center" vertical="center" wrapText="1"/>
    </xf>
    <xf numFmtId="0" fontId="11" fillId="0" borderId="10" xfId="11" applyFont="1" applyFill="1" applyBorder="1" applyAlignment="1">
      <alignment horizontal="center" vertical="center" wrapText="1"/>
    </xf>
    <xf numFmtId="0" fontId="11" fillId="0" borderId="11" xfId="11" applyFont="1" applyFill="1" applyBorder="1" applyAlignment="1">
      <alignment horizontal="center" vertical="center" wrapText="1"/>
    </xf>
    <xf numFmtId="0" fontId="5" fillId="3" borderId="21" xfId="11" applyNumberFormat="1" applyFont="1" applyFill="1" applyBorder="1" applyAlignment="1" applyProtection="1">
      <alignment horizontal="left" vertical="justify"/>
      <protection locked="0"/>
    </xf>
    <xf numFmtId="0" fontId="5" fillId="3" borderId="22" xfId="11" applyNumberFormat="1" applyFont="1" applyFill="1" applyBorder="1" applyAlignment="1" applyProtection="1">
      <alignment horizontal="left" vertical="justify"/>
      <protection locked="0"/>
    </xf>
    <xf numFmtId="0" fontId="5" fillId="3" borderId="23" xfId="11" applyNumberFormat="1" applyFont="1" applyFill="1" applyBorder="1" applyAlignment="1" applyProtection="1">
      <alignment horizontal="left" vertical="justify"/>
      <protection locked="0"/>
    </xf>
    <xf numFmtId="0" fontId="5" fillId="3" borderId="7" xfId="11" applyNumberFormat="1" applyFont="1" applyFill="1" applyBorder="1" applyAlignment="1" applyProtection="1">
      <alignment horizontal="left" vertical="justify"/>
      <protection locked="0"/>
    </xf>
    <xf numFmtId="0" fontId="5" fillId="3" borderId="0" xfId="11" applyNumberFormat="1" applyFont="1" applyFill="1" applyBorder="1" applyAlignment="1" applyProtection="1">
      <alignment horizontal="left" vertical="justify"/>
      <protection locked="0"/>
    </xf>
    <xf numFmtId="0" fontId="5" fillId="3" borderId="8" xfId="11" applyNumberFormat="1" applyFont="1" applyFill="1" applyBorder="1" applyAlignment="1" applyProtection="1">
      <alignment horizontal="left" vertical="justify"/>
      <protection locked="0"/>
    </xf>
    <xf numFmtId="0" fontId="0" fillId="0" borderId="0" xfId="0" applyAlignment="1">
      <alignment horizontal="center"/>
    </xf>
    <xf numFmtId="0" fontId="40" fillId="8" borderId="4" xfId="0" applyFont="1" applyFill="1" applyBorder="1" applyAlignment="1">
      <alignment horizontal="center" vertical="center" wrapText="1"/>
    </xf>
    <xf numFmtId="0" fontId="40" fillId="8" borderId="25" xfId="0" applyFont="1" applyFill="1" applyBorder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5" fillId="5" borderId="24" xfId="174" applyFill="1" applyBorder="1" applyAlignment="1">
      <alignment horizontal="center"/>
    </xf>
    <xf numFmtId="0" fontId="5" fillId="5" borderId="5" xfId="174" applyFill="1" applyBorder="1" applyAlignment="1">
      <alignment horizontal="center"/>
    </xf>
    <xf numFmtId="0" fontId="7" fillId="0" borderId="7" xfId="174" applyFont="1" applyBorder="1" applyAlignment="1">
      <alignment horizontal="center" vertical="center"/>
    </xf>
    <xf numFmtId="0" fontId="7" fillId="0" borderId="0" xfId="174" applyFont="1" applyBorder="1" applyAlignment="1">
      <alignment horizontal="center" vertical="center"/>
    </xf>
    <xf numFmtId="0" fontId="7" fillId="0" borderId="21" xfId="174" applyFont="1" applyBorder="1" applyAlignment="1">
      <alignment horizontal="center" vertical="center"/>
    </xf>
    <xf numFmtId="0" fontId="7" fillId="0" borderId="22" xfId="174" applyFont="1" applyBorder="1" applyAlignment="1">
      <alignment horizontal="center" vertical="center"/>
    </xf>
    <xf numFmtId="0" fontId="7" fillId="0" borderId="23" xfId="174" applyFont="1" applyBorder="1" applyAlignment="1">
      <alignment horizontal="center" vertical="center"/>
    </xf>
    <xf numFmtId="0" fontId="7" fillId="0" borderId="9" xfId="174" applyFont="1" applyBorder="1" applyAlignment="1">
      <alignment horizontal="center" vertical="center"/>
    </xf>
    <xf numFmtId="0" fontId="7" fillId="0" borderId="10" xfId="174" applyFont="1" applyBorder="1" applyAlignment="1">
      <alignment horizontal="center" vertical="center"/>
    </xf>
    <xf numFmtId="0" fontId="7" fillId="0" borderId="11" xfId="174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0" fontId="0" fillId="0" borderId="20" xfId="0" applyNumberFormat="1" applyBorder="1" applyAlignment="1">
      <alignment horizontal="left" vertical="center" wrapText="1"/>
    </xf>
    <xf numFmtId="10" fontId="0" fillId="0" borderId="5" xfId="0" applyNumberFormat="1" applyBorder="1" applyAlignment="1">
      <alignment horizontal="left" vertical="center" wrapText="1"/>
    </xf>
    <xf numFmtId="49" fontId="5" fillId="0" borderId="21" xfId="25" applyNumberFormat="1" applyFont="1" applyBorder="1" applyAlignment="1">
      <alignment horizontal="center" vertical="center" wrapText="1"/>
    </xf>
    <xf numFmtId="49" fontId="5" fillId="0" borderId="22" xfId="25" applyNumberFormat="1" applyFont="1" applyBorder="1" applyAlignment="1">
      <alignment horizontal="center" vertical="center" wrapText="1"/>
    </xf>
    <xf numFmtId="49" fontId="5" fillId="0" borderId="23" xfId="25" applyNumberFormat="1" applyFont="1" applyBorder="1" applyAlignment="1">
      <alignment horizontal="center" vertical="center" wrapText="1"/>
    </xf>
    <xf numFmtId="49" fontId="5" fillId="0" borderId="9" xfId="25" applyNumberFormat="1" applyFont="1" applyBorder="1" applyAlignment="1">
      <alignment horizontal="center" vertical="center" wrapText="1"/>
    </xf>
    <xf numFmtId="49" fontId="5" fillId="0" borderId="10" xfId="25" applyNumberFormat="1" applyFont="1" applyBorder="1" applyAlignment="1">
      <alignment horizontal="center" vertical="center" wrapText="1"/>
    </xf>
    <xf numFmtId="49" fontId="5" fillId="0" borderId="11" xfId="25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7" fillId="3" borderId="24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3" borderId="24" xfId="0" applyFont="1" applyFill="1" applyBorder="1" applyAlignment="1">
      <alignment horizontal="right" vertical="center"/>
    </xf>
    <xf numFmtId="0" fontId="37" fillId="3" borderId="20" xfId="0" applyFont="1" applyFill="1" applyBorder="1" applyAlignment="1">
      <alignment horizontal="right" vertical="center"/>
    </xf>
    <xf numFmtId="0" fontId="37" fillId="3" borderId="5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center"/>
    </xf>
  </cellXfs>
  <cellStyles count="301">
    <cellStyle name="_x000d__x000a_JournalTemplate=C:\COMFO\CTALK\JOURSTD.TPL_x000d__x000a_LbStateAddress=3 3 0 251 1 89 2 311_x000d__x000a_LbStateJou" xfId="78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79" xr:uid="{00000000-0005-0000-0000-000003000000}"/>
    <cellStyle name="Comma0" xfId="80" xr:uid="{00000000-0005-0000-0000-000004000000}"/>
    <cellStyle name="CORES" xfId="81" xr:uid="{00000000-0005-0000-0000-000005000000}"/>
    <cellStyle name="Currency [0]_Arauco Piping list" xfId="82" xr:uid="{00000000-0005-0000-0000-000006000000}"/>
    <cellStyle name="Currency_Arauco Piping list" xfId="83" xr:uid="{00000000-0005-0000-0000-000007000000}"/>
    <cellStyle name="Currency0" xfId="84" xr:uid="{00000000-0005-0000-0000-000008000000}"/>
    <cellStyle name="Data" xfId="85" xr:uid="{00000000-0005-0000-0000-000009000000}"/>
    <cellStyle name="Date" xfId="86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7" xr:uid="{00000000-0005-0000-0000-00000F000000}"/>
    <cellStyle name="Excel Built-in Normal 3" xfId="87" xr:uid="{00000000-0005-0000-0000-000010000000}"/>
    <cellStyle name="Excel_BuiltIn_Comma" xfId="8" xr:uid="{00000000-0005-0000-0000-000011000000}"/>
    <cellStyle name="Fixed" xfId="88" xr:uid="{00000000-0005-0000-0000-000012000000}"/>
    <cellStyle name="Fixo" xfId="89" xr:uid="{00000000-0005-0000-0000-000013000000}"/>
    <cellStyle name="Followed Hyperlink" xfId="90" xr:uid="{00000000-0005-0000-0000-000014000000}"/>
    <cellStyle name="Grey" xfId="91" xr:uid="{00000000-0005-0000-0000-000015000000}"/>
    <cellStyle name="Heading" xfId="9" xr:uid="{00000000-0005-0000-0000-000016000000}"/>
    <cellStyle name="Heading 1" xfId="92" xr:uid="{00000000-0005-0000-0000-000017000000}"/>
    <cellStyle name="Heading 2" xfId="93" xr:uid="{00000000-0005-0000-0000-000018000000}"/>
    <cellStyle name="Heading1" xfId="10" xr:uid="{00000000-0005-0000-0000-000019000000}"/>
    <cellStyle name="Hiperlink 2" xfId="94" xr:uid="{00000000-0005-0000-0000-00001A000000}"/>
    <cellStyle name="Indefinido" xfId="95" xr:uid="{00000000-0005-0000-0000-00001B000000}"/>
    <cellStyle name="Input [yellow]" xfId="96" xr:uid="{00000000-0005-0000-0000-00001C000000}"/>
    <cellStyle name="material" xfId="97" xr:uid="{00000000-0005-0000-0000-00001D000000}"/>
    <cellStyle name="material 2" xfId="191" xr:uid="{00000000-0005-0000-0000-00001E000000}"/>
    <cellStyle name="MINIPG" xfId="98" xr:uid="{00000000-0005-0000-0000-00001F000000}"/>
    <cellStyle name="Moeda 2" xfId="99" xr:uid="{00000000-0005-0000-0000-000020000000}"/>
    <cellStyle name="Normal" xfId="0" builtinId="0"/>
    <cellStyle name="Normal - Style1" xfId="100" xr:uid="{00000000-0005-0000-0000-000022000000}"/>
    <cellStyle name="Normal 10" xfId="101" xr:uid="{00000000-0005-0000-0000-000023000000}"/>
    <cellStyle name="Normal 10 2" xfId="184" xr:uid="{00000000-0005-0000-0000-000024000000}"/>
    <cellStyle name="Normal 11" xfId="102" xr:uid="{00000000-0005-0000-0000-000025000000}"/>
    <cellStyle name="Normal 11 2" xfId="189" xr:uid="{00000000-0005-0000-0000-000026000000}"/>
    <cellStyle name="Normal 12" xfId="103" xr:uid="{00000000-0005-0000-0000-000027000000}"/>
    <cellStyle name="Normal 12 2" xfId="192" xr:uid="{00000000-0005-0000-0000-000028000000}"/>
    <cellStyle name="Normal 13" xfId="104" xr:uid="{00000000-0005-0000-0000-000029000000}"/>
    <cellStyle name="Normal 13 2" xfId="105" xr:uid="{00000000-0005-0000-0000-00002A000000}"/>
    <cellStyle name="Normal 13 2 2" xfId="193" xr:uid="{00000000-0005-0000-0000-00002B000000}"/>
    <cellStyle name="Normal 13 3" xfId="106" xr:uid="{00000000-0005-0000-0000-00002C000000}"/>
    <cellStyle name="Normal 13 3 2" xfId="194" xr:uid="{00000000-0005-0000-0000-00002D000000}"/>
    <cellStyle name="Normal 13 4" xfId="182" xr:uid="{00000000-0005-0000-0000-00002E000000}"/>
    <cellStyle name="Normal 13 5" xfId="195" xr:uid="{00000000-0005-0000-0000-00002F000000}"/>
    <cellStyle name="Normal 14" xfId="107" xr:uid="{00000000-0005-0000-0000-000030000000}"/>
    <cellStyle name="Normal 14 2" xfId="108" xr:uid="{00000000-0005-0000-0000-000031000000}"/>
    <cellStyle name="Normal 14 2 2" xfId="196" xr:uid="{00000000-0005-0000-0000-000032000000}"/>
    <cellStyle name="Normal 14 3" xfId="109" xr:uid="{00000000-0005-0000-0000-000033000000}"/>
    <cellStyle name="Normal 14 3 2" xfId="197" xr:uid="{00000000-0005-0000-0000-000034000000}"/>
    <cellStyle name="Normal 14 4" xfId="198" xr:uid="{00000000-0005-0000-0000-000035000000}"/>
    <cellStyle name="Normal 15" xfId="110" xr:uid="{00000000-0005-0000-0000-000036000000}"/>
    <cellStyle name="Normal 15 2" xfId="111" xr:uid="{00000000-0005-0000-0000-000037000000}"/>
    <cellStyle name="Normal 16" xfId="112" xr:uid="{00000000-0005-0000-0000-000038000000}"/>
    <cellStyle name="Normal 16 2" xfId="113" xr:uid="{00000000-0005-0000-0000-000039000000}"/>
    <cellStyle name="Normal 16 2 2" xfId="199" xr:uid="{00000000-0005-0000-0000-00003A000000}"/>
    <cellStyle name="Normal 16 3" xfId="114" xr:uid="{00000000-0005-0000-0000-00003B000000}"/>
    <cellStyle name="Normal 16 3 2" xfId="200" xr:uid="{00000000-0005-0000-0000-00003C000000}"/>
    <cellStyle name="Normal 16 4" xfId="201" xr:uid="{00000000-0005-0000-0000-00003D000000}"/>
    <cellStyle name="Normal 17" xfId="52" xr:uid="{00000000-0005-0000-0000-00003E000000}"/>
    <cellStyle name="Normal 17 2" xfId="202" xr:uid="{00000000-0005-0000-0000-00003F000000}"/>
    <cellStyle name="Normal 18" xfId="62" xr:uid="{00000000-0005-0000-0000-000040000000}"/>
    <cellStyle name="Normal 18 2" xfId="203" xr:uid="{00000000-0005-0000-0000-000041000000}"/>
    <cellStyle name="Normal 19" xfId="43" xr:uid="{00000000-0005-0000-0000-000042000000}"/>
    <cellStyle name="Normal 19 2" xfId="204" xr:uid="{00000000-0005-0000-0000-000043000000}"/>
    <cellStyle name="Normal 2" xfId="11" xr:uid="{00000000-0005-0000-0000-000044000000}"/>
    <cellStyle name="Normal 2 2" xfId="115" xr:uid="{00000000-0005-0000-0000-000045000000}"/>
    <cellStyle name="Normal 2 2 2" xfId="174" xr:uid="{00000000-0005-0000-0000-000046000000}"/>
    <cellStyle name="Normal 20" xfId="48" xr:uid="{00000000-0005-0000-0000-000047000000}"/>
    <cellStyle name="Normal 20 2" xfId="205" xr:uid="{00000000-0005-0000-0000-000048000000}"/>
    <cellStyle name="Normal 21" xfId="57" xr:uid="{00000000-0005-0000-0000-000049000000}"/>
    <cellStyle name="Normal 21 2" xfId="206" xr:uid="{00000000-0005-0000-0000-00004A000000}"/>
    <cellStyle name="Normal 22" xfId="39" xr:uid="{00000000-0005-0000-0000-00004B000000}"/>
    <cellStyle name="Normal 22 2" xfId="207" xr:uid="{00000000-0005-0000-0000-00004C000000}"/>
    <cellStyle name="Normal 23" xfId="35" xr:uid="{00000000-0005-0000-0000-00004D000000}"/>
    <cellStyle name="Normal 23 2" xfId="208" xr:uid="{00000000-0005-0000-0000-00004E000000}"/>
    <cellStyle name="Normal 24" xfId="37" xr:uid="{00000000-0005-0000-0000-00004F000000}"/>
    <cellStyle name="Normal 24 2" xfId="209" xr:uid="{00000000-0005-0000-0000-000050000000}"/>
    <cellStyle name="Normal 25" xfId="66" xr:uid="{00000000-0005-0000-0000-000051000000}"/>
    <cellStyle name="Normal 25 2" xfId="210" xr:uid="{00000000-0005-0000-0000-000052000000}"/>
    <cellStyle name="Normal 26" xfId="77" xr:uid="{00000000-0005-0000-0000-000053000000}"/>
    <cellStyle name="Normal 26 2" xfId="211" xr:uid="{00000000-0005-0000-0000-000054000000}"/>
    <cellStyle name="Normal 27" xfId="71" xr:uid="{00000000-0005-0000-0000-000055000000}"/>
    <cellStyle name="Normal 27 2" xfId="212" xr:uid="{00000000-0005-0000-0000-000056000000}"/>
    <cellStyle name="Normal 28" xfId="68" xr:uid="{00000000-0005-0000-0000-000057000000}"/>
    <cellStyle name="Normal 28 2" xfId="213" xr:uid="{00000000-0005-0000-0000-000058000000}"/>
    <cellStyle name="Normal 29" xfId="59" xr:uid="{00000000-0005-0000-0000-000059000000}"/>
    <cellStyle name="Normal 29 2" xfId="214" xr:uid="{00000000-0005-0000-0000-00005A000000}"/>
    <cellStyle name="Normal 3" xfId="12" xr:uid="{00000000-0005-0000-0000-00005B000000}"/>
    <cellStyle name="Normal 3 2" xfId="116" xr:uid="{00000000-0005-0000-0000-00005C000000}"/>
    <cellStyle name="Normal 3 2 2" xfId="215" xr:uid="{00000000-0005-0000-0000-00005D000000}"/>
    <cellStyle name="Normal 3 3" xfId="117" xr:uid="{00000000-0005-0000-0000-00005E000000}"/>
    <cellStyle name="Normal 3 4" xfId="216" xr:uid="{00000000-0005-0000-0000-00005F000000}"/>
    <cellStyle name="Normal 30" xfId="33" xr:uid="{00000000-0005-0000-0000-000060000000}"/>
    <cellStyle name="Normal 30 2" xfId="217" xr:uid="{00000000-0005-0000-0000-000061000000}"/>
    <cellStyle name="Normal 31" xfId="64" xr:uid="{00000000-0005-0000-0000-000062000000}"/>
    <cellStyle name="Normal 31 2" xfId="218" xr:uid="{00000000-0005-0000-0000-000063000000}"/>
    <cellStyle name="Normal 32" xfId="41" xr:uid="{00000000-0005-0000-0000-000064000000}"/>
    <cellStyle name="Normal 32 2" xfId="219" xr:uid="{00000000-0005-0000-0000-000065000000}"/>
    <cellStyle name="Normal 33" xfId="50" xr:uid="{00000000-0005-0000-0000-000066000000}"/>
    <cellStyle name="Normal 33 2" xfId="220" xr:uid="{00000000-0005-0000-0000-000067000000}"/>
    <cellStyle name="Normal 34" xfId="75" xr:uid="{00000000-0005-0000-0000-000068000000}"/>
    <cellStyle name="Normal 34 2" xfId="221" xr:uid="{00000000-0005-0000-0000-000069000000}"/>
    <cellStyle name="Normal 35" xfId="60" xr:uid="{00000000-0005-0000-0000-00006A000000}"/>
    <cellStyle name="Normal 35 2" xfId="222" xr:uid="{00000000-0005-0000-0000-00006B000000}"/>
    <cellStyle name="Normal 36" xfId="46" xr:uid="{00000000-0005-0000-0000-00006C000000}"/>
    <cellStyle name="Normal 36 2" xfId="223" xr:uid="{00000000-0005-0000-0000-00006D000000}"/>
    <cellStyle name="Normal 37" xfId="118" xr:uid="{00000000-0005-0000-0000-00006E000000}"/>
    <cellStyle name="Normal 37 2" xfId="119" xr:uid="{00000000-0005-0000-0000-00006F000000}"/>
    <cellStyle name="Normal 37 2 2" xfId="224" xr:uid="{00000000-0005-0000-0000-000070000000}"/>
    <cellStyle name="Normal 37 3" xfId="225" xr:uid="{00000000-0005-0000-0000-000071000000}"/>
    <cellStyle name="Normal 38" xfId="120" xr:uid="{00000000-0005-0000-0000-000072000000}"/>
    <cellStyle name="Normal 38 2" xfId="226" xr:uid="{00000000-0005-0000-0000-000073000000}"/>
    <cellStyle name="Normal 39" xfId="34" xr:uid="{00000000-0005-0000-0000-000074000000}"/>
    <cellStyle name="Normal 39 2" xfId="227" xr:uid="{00000000-0005-0000-0000-000075000000}"/>
    <cellStyle name="Normal 4" xfId="13" xr:uid="{00000000-0005-0000-0000-000076000000}"/>
    <cellStyle name="Normal 4 2" xfId="185" xr:uid="{00000000-0005-0000-0000-000077000000}"/>
    <cellStyle name="Normal 4 3" xfId="228" xr:uid="{00000000-0005-0000-0000-000078000000}"/>
    <cellStyle name="Normal 40" xfId="36" xr:uid="{00000000-0005-0000-0000-000079000000}"/>
    <cellStyle name="Normal 40 2" xfId="229" xr:uid="{00000000-0005-0000-0000-00007A000000}"/>
    <cellStyle name="Normal 41" xfId="38" xr:uid="{00000000-0005-0000-0000-00007B000000}"/>
    <cellStyle name="Normal 41 2" xfId="230" xr:uid="{00000000-0005-0000-0000-00007C000000}"/>
    <cellStyle name="Normal 42" xfId="40" xr:uid="{00000000-0005-0000-0000-00007D000000}"/>
    <cellStyle name="Normal 42 2" xfId="231" xr:uid="{00000000-0005-0000-0000-00007E000000}"/>
    <cellStyle name="Normal 43" xfId="42" xr:uid="{00000000-0005-0000-0000-00007F000000}"/>
    <cellStyle name="Normal 43 2" xfId="232" xr:uid="{00000000-0005-0000-0000-000080000000}"/>
    <cellStyle name="Normal 44" xfId="44" xr:uid="{00000000-0005-0000-0000-000081000000}"/>
    <cellStyle name="Normal 44 2" xfId="233" xr:uid="{00000000-0005-0000-0000-000082000000}"/>
    <cellStyle name="Normal 45" xfId="45" xr:uid="{00000000-0005-0000-0000-000083000000}"/>
    <cellStyle name="Normal 45 2" xfId="234" xr:uid="{00000000-0005-0000-0000-000084000000}"/>
    <cellStyle name="Normal 46" xfId="47" xr:uid="{00000000-0005-0000-0000-000085000000}"/>
    <cellStyle name="Normal 46 2" xfId="235" xr:uid="{00000000-0005-0000-0000-000086000000}"/>
    <cellStyle name="Normal 47" xfId="49" xr:uid="{00000000-0005-0000-0000-000087000000}"/>
    <cellStyle name="Normal 47 2" xfId="236" xr:uid="{00000000-0005-0000-0000-000088000000}"/>
    <cellStyle name="Normal 48" xfId="51" xr:uid="{00000000-0005-0000-0000-000089000000}"/>
    <cellStyle name="Normal 48 2" xfId="237" xr:uid="{00000000-0005-0000-0000-00008A000000}"/>
    <cellStyle name="Normal 49" xfId="53" xr:uid="{00000000-0005-0000-0000-00008B000000}"/>
    <cellStyle name="Normal 49 2" xfId="238" xr:uid="{00000000-0005-0000-0000-00008C000000}"/>
    <cellStyle name="Normal 5" xfId="121" xr:uid="{00000000-0005-0000-0000-00008D000000}"/>
    <cellStyle name="Normal 5 2" xfId="122" xr:uid="{00000000-0005-0000-0000-00008E000000}"/>
    <cellStyle name="Normal 5 2 2" xfId="123" xr:uid="{00000000-0005-0000-0000-00008F000000}"/>
    <cellStyle name="Normal 5 2 2 2" xfId="239" xr:uid="{00000000-0005-0000-0000-000090000000}"/>
    <cellStyle name="Normal 5 2 3" xfId="124" xr:uid="{00000000-0005-0000-0000-000091000000}"/>
    <cellStyle name="Normal 5 2 3 2" xfId="240" xr:uid="{00000000-0005-0000-0000-000092000000}"/>
    <cellStyle name="Normal 5 2 4" xfId="241" xr:uid="{00000000-0005-0000-0000-000093000000}"/>
    <cellStyle name="Normal 5 3" xfId="125" xr:uid="{00000000-0005-0000-0000-000094000000}"/>
    <cellStyle name="Normal 5 3 2" xfId="242" xr:uid="{00000000-0005-0000-0000-000095000000}"/>
    <cellStyle name="Normal 5 4" xfId="126" xr:uid="{00000000-0005-0000-0000-000096000000}"/>
    <cellStyle name="Normal 5 4 2" xfId="243" xr:uid="{00000000-0005-0000-0000-000097000000}"/>
    <cellStyle name="Normal 5 5" xfId="244" xr:uid="{00000000-0005-0000-0000-000098000000}"/>
    <cellStyle name="Normal 50" xfId="54" xr:uid="{00000000-0005-0000-0000-000099000000}"/>
    <cellStyle name="Normal 50 2" xfId="245" xr:uid="{00000000-0005-0000-0000-00009A000000}"/>
    <cellStyle name="Normal 51" xfId="55" xr:uid="{00000000-0005-0000-0000-00009B000000}"/>
    <cellStyle name="Normal 51 2" xfId="246" xr:uid="{00000000-0005-0000-0000-00009C000000}"/>
    <cellStyle name="Normal 52" xfId="56" xr:uid="{00000000-0005-0000-0000-00009D000000}"/>
    <cellStyle name="Normal 52 2" xfId="247" xr:uid="{00000000-0005-0000-0000-00009E000000}"/>
    <cellStyle name="Normal 53" xfId="58" xr:uid="{00000000-0005-0000-0000-00009F000000}"/>
    <cellStyle name="Normal 53 2" xfId="248" xr:uid="{00000000-0005-0000-0000-0000A0000000}"/>
    <cellStyle name="Normal 54" xfId="61" xr:uid="{00000000-0005-0000-0000-0000A1000000}"/>
    <cellStyle name="Normal 54 2" xfId="249" xr:uid="{00000000-0005-0000-0000-0000A2000000}"/>
    <cellStyle name="Normal 55" xfId="63" xr:uid="{00000000-0005-0000-0000-0000A3000000}"/>
    <cellStyle name="Normal 55 2" xfId="250" xr:uid="{00000000-0005-0000-0000-0000A4000000}"/>
    <cellStyle name="Normal 56" xfId="65" xr:uid="{00000000-0005-0000-0000-0000A5000000}"/>
    <cellStyle name="Normal 56 2" xfId="251" xr:uid="{00000000-0005-0000-0000-0000A6000000}"/>
    <cellStyle name="Normal 57" xfId="67" xr:uid="{00000000-0005-0000-0000-0000A7000000}"/>
    <cellStyle name="Normal 57 2" xfId="252" xr:uid="{00000000-0005-0000-0000-0000A8000000}"/>
    <cellStyle name="Normal 58" xfId="69" xr:uid="{00000000-0005-0000-0000-0000A9000000}"/>
    <cellStyle name="Normal 58 2" xfId="253" xr:uid="{00000000-0005-0000-0000-0000AA000000}"/>
    <cellStyle name="Normal 59" xfId="70" xr:uid="{00000000-0005-0000-0000-0000AB000000}"/>
    <cellStyle name="Normal 59 2" xfId="254" xr:uid="{00000000-0005-0000-0000-0000AC000000}"/>
    <cellStyle name="Normal 6" xfId="14" xr:uid="{00000000-0005-0000-0000-0000AD000000}"/>
    <cellStyle name="Normal 6 2" xfId="127" xr:uid="{00000000-0005-0000-0000-0000AE000000}"/>
    <cellStyle name="Normal 6 2 2" xfId="128" xr:uid="{00000000-0005-0000-0000-0000AF000000}"/>
    <cellStyle name="Normal 6 2 2 2" xfId="129" xr:uid="{00000000-0005-0000-0000-0000B0000000}"/>
    <cellStyle name="Normal 6 2 2 2 2" xfId="255" xr:uid="{00000000-0005-0000-0000-0000B1000000}"/>
    <cellStyle name="Normal 6 2 2 3" xfId="130" xr:uid="{00000000-0005-0000-0000-0000B2000000}"/>
    <cellStyle name="Normal 6 2 2 3 2" xfId="256" xr:uid="{00000000-0005-0000-0000-0000B3000000}"/>
    <cellStyle name="Normal 6 2 2 4" xfId="257" xr:uid="{00000000-0005-0000-0000-0000B4000000}"/>
    <cellStyle name="Normal 6 2 3" xfId="131" xr:uid="{00000000-0005-0000-0000-0000B5000000}"/>
    <cellStyle name="Normal 6 2 3 2" xfId="258" xr:uid="{00000000-0005-0000-0000-0000B6000000}"/>
    <cellStyle name="Normal 6 2 4" xfId="132" xr:uid="{00000000-0005-0000-0000-0000B7000000}"/>
    <cellStyle name="Normal 6 2 4 2" xfId="259" xr:uid="{00000000-0005-0000-0000-0000B8000000}"/>
    <cellStyle name="Normal 6 2 5" xfId="260" xr:uid="{00000000-0005-0000-0000-0000B9000000}"/>
    <cellStyle name="Normal 6 3" xfId="133" xr:uid="{00000000-0005-0000-0000-0000BA000000}"/>
    <cellStyle name="Normal 6 3 2" xfId="134" xr:uid="{00000000-0005-0000-0000-0000BB000000}"/>
    <cellStyle name="Normal 6 3 2 2" xfId="261" xr:uid="{00000000-0005-0000-0000-0000BC000000}"/>
    <cellStyle name="Normal 6 3 3" xfId="135" xr:uid="{00000000-0005-0000-0000-0000BD000000}"/>
    <cellStyle name="Normal 6 3 3 2" xfId="262" xr:uid="{00000000-0005-0000-0000-0000BE000000}"/>
    <cellStyle name="Normal 6 3 4" xfId="263" xr:uid="{00000000-0005-0000-0000-0000BF000000}"/>
    <cellStyle name="Normal 6 4" xfId="136" xr:uid="{00000000-0005-0000-0000-0000C0000000}"/>
    <cellStyle name="Normal 6 4 2" xfId="264" xr:uid="{00000000-0005-0000-0000-0000C1000000}"/>
    <cellStyle name="Normal 6 5" xfId="137" xr:uid="{00000000-0005-0000-0000-0000C2000000}"/>
    <cellStyle name="Normal 6 5 2" xfId="265" xr:uid="{00000000-0005-0000-0000-0000C3000000}"/>
    <cellStyle name="Normal 6 6" xfId="266" xr:uid="{00000000-0005-0000-0000-0000C4000000}"/>
    <cellStyle name="Normal 60" xfId="72" xr:uid="{00000000-0005-0000-0000-0000C5000000}"/>
    <cellStyle name="Normal 60 2" xfId="267" xr:uid="{00000000-0005-0000-0000-0000C6000000}"/>
    <cellStyle name="Normal 61" xfId="73" xr:uid="{00000000-0005-0000-0000-0000C7000000}"/>
    <cellStyle name="Normal 61 2" xfId="268" xr:uid="{00000000-0005-0000-0000-0000C8000000}"/>
    <cellStyle name="Normal 62" xfId="74" xr:uid="{00000000-0005-0000-0000-0000C9000000}"/>
    <cellStyle name="Normal 62 2" xfId="269" xr:uid="{00000000-0005-0000-0000-0000CA000000}"/>
    <cellStyle name="Normal 63" xfId="76" xr:uid="{00000000-0005-0000-0000-0000CB000000}"/>
    <cellStyle name="Normal 63 2" xfId="270" xr:uid="{00000000-0005-0000-0000-0000CC000000}"/>
    <cellStyle name="Normal 64" xfId="177" xr:uid="{00000000-0005-0000-0000-0000CD000000}"/>
    <cellStyle name="Normal 64 2" xfId="178" xr:uid="{00000000-0005-0000-0000-0000CE000000}"/>
    <cellStyle name="Normal 65" xfId="179" xr:uid="{00000000-0005-0000-0000-0000CF000000}"/>
    <cellStyle name="Normal 66" xfId="271" xr:uid="{00000000-0005-0000-0000-0000D0000000}"/>
    <cellStyle name="Normal 67" xfId="272" xr:uid="{00000000-0005-0000-0000-0000D1000000}"/>
    <cellStyle name="Normal 7" xfId="15" xr:uid="{00000000-0005-0000-0000-0000D2000000}"/>
    <cellStyle name="Normal 7 2" xfId="138" xr:uid="{00000000-0005-0000-0000-0000D3000000}"/>
    <cellStyle name="Normal 7 2 2" xfId="273" xr:uid="{00000000-0005-0000-0000-0000D4000000}"/>
    <cellStyle name="Normal 7 3" xfId="274" xr:uid="{00000000-0005-0000-0000-0000D5000000}"/>
    <cellStyle name="Normal 8" xfId="139" xr:uid="{00000000-0005-0000-0000-0000D6000000}"/>
    <cellStyle name="Normal 8 2" xfId="140" xr:uid="{00000000-0005-0000-0000-0000D7000000}"/>
    <cellStyle name="Normal 8 2 2" xfId="275" xr:uid="{00000000-0005-0000-0000-0000D8000000}"/>
    <cellStyle name="Normal 8 3" xfId="276" xr:uid="{00000000-0005-0000-0000-0000D9000000}"/>
    <cellStyle name="Normal 9" xfId="16" xr:uid="{00000000-0005-0000-0000-0000DA000000}"/>
    <cellStyle name="Normal 9 2" xfId="277" xr:uid="{00000000-0005-0000-0000-0000DB000000}"/>
    <cellStyle name="Normal1" xfId="141" xr:uid="{00000000-0005-0000-0000-0000DC000000}"/>
    <cellStyle name="Normal2" xfId="142" xr:uid="{00000000-0005-0000-0000-0000DD000000}"/>
    <cellStyle name="Normal3" xfId="143" xr:uid="{00000000-0005-0000-0000-0000DE000000}"/>
    <cellStyle name="Percent [2]" xfId="144" xr:uid="{00000000-0005-0000-0000-0000DF000000}"/>
    <cellStyle name="Percent [2] 2" xfId="278" xr:uid="{00000000-0005-0000-0000-0000E0000000}"/>
    <cellStyle name="Percent_Sheet1" xfId="145" xr:uid="{00000000-0005-0000-0000-0000E1000000}"/>
    <cellStyle name="Percentual" xfId="146" xr:uid="{00000000-0005-0000-0000-0000E2000000}"/>
    <cellStyle name="Ponto" xfId="147" xr:uid="{00000000-0005-0000-0000-0000E3000000}"/>
    <cellStyle name="Porcentagem" xfId="32" builtinId="5"/>
    <cellStyle name="Porcentagem 2" xfId="17" xr:uid="{00000000-0005-0000-0000-0000E5000000}"/>
    <cellStyle name="Porcentagem 2 2" xfId="176" xr:uid="{00000000-0005-0000-0000-0000E6000000}"/>
    <cellStyle name="Porcentagem 3" xfId="18" xr:uid="{00000000-0005-0000-0000-0000E7000000}"/>
    <cellStyle name="Porcentagem 3 2" xfId="148" xr:uid="{00000000-0005-0000-0000-0000E8000000}"/>
    <cellStyle name="Porcentagem 3 3" xfId="279" xr:uid="{00000000-0005-0000-0000-0000E9000000}"/>
    <cellStyle name="Porcentagem 4" xfId="19" xr:uid="{00000000-0005-0000-0000-0000EA000000}"/>
    <cellStyle name="Porcentagem 4 2" xfId="20" xr:uid="{00000000-0005-0000-0000-0000EB000000}"/>
    <cellStyle name="Porcentagem 4 2 2" xfId="186" xr:uid="{00000000-0005-0000-0000-0000EC000000}"/>
    <cellStyle name="Porcentagem 5" xfId="149" xr:uid="{00000000-0005-0000-0000-0000ED000000}"/>
    <cellStyle name="Porcentagem 6" xfId="150" xr:uid="{00000000-0005-0000-0000-0000EE000000}"/>
    <cellStyle name="Porcentagem 6 2" xfId="151" xr:uid="{00000000-0005-0000-0000-0000EF000000}"/>
    <cellStyle name="Porcentagem 6 2 2" xfId="280" xr:uid="{00000000-0005-0000-0000-0000F0000000}"/>
    <cellStyle name="Porcentagem 6 3" xfId="281" xr:uid="{00000000-0005-0000-0000-0000F1000000}"/>
    <cellStyle name="Porcentagem 7" xfId="180" xr:uid="{00000000-0005-0000-0000-0000F2000000}"/>
    <cellStyle name="Result" xfId="21" xr:uid="{00000000-0005-0000-0000-0000F3000000}"/>
    <cellStyle name="Result2" xfId="22" xr:uid="{00000000-0005-0000-0000-0000F4000000}"/>
    <cellStyle name="Sep. milhar [0]" xfId="152" xr:uid="{00000000-0005-0000-0000-0000F5000000}"/>
    <cellStyle name="Separador de m" xfId="153" xr:uid="{00000000-0005-0000-0000-0000F6000000}"/>
    <cellStyle name="Separador de milhares 2" xfId="23" xr:uid="{00000000-0005-0000-0000-0000F7000000}"/>
    <cellStyle name="Separador de milhares 2 2" xfId="154" xr:uid="{00000000-0005-0000-0000-0000F8000000}"/>
    <cellStyle name="Separador de milhares 2 2 2" xfId="282" xr:uid="{00000000-0005-0000-0000-0000F9000000}"/>
    <cellStyle name="Separador de milhares 2 3" xfId="283" xr:uid="{00000000-0005-0000-0000-0000FA000000}"/>
    <cellStyle name="Separador de milhares 3" xfId="155" xr:uid="{00000000-0005-0000-0000-0000FB000000}"/>
    <cellStyle name="Separador de milhares 4" xfId="24" xr:uid="{00000000-0005-0000-0000-0000FC000000}"/>
    <cellStyle name="Sepavador de milhares [0]_Pasta2" xfId="156" xr:uid="{00000000-0005-0000-0000-0000FD000000}"/>
    <cellStyle name="Standard_RP100_01 (metr.)" xfId="157" xr:uid="{00000000-0005-0000-0000-0000FE000000}"/>
    <cellStyle name="Titulo1" xfId="158" xr:uid="{00000000-0005-0000-0000-0000FF000000}"/>
    <cellStyle name="Titulo2" xfId="159" xr:uid="{00000000-0005-0000-0000-000000010000}"/>
    <cellStyle name="Vírgula" xfId="25" builtinId="3"/>
    <cellStyle name="Vírgula 10" xfId="160" xr:uid="{00000000-0005-0000-0000-000002010000}"/>
    <cellStyle name="Vírgula 10 2" xfId="161" xr:uid="{00000000-0005-0000-0000-000003010000}"/>
    <cellStyle name="Vírgula 10 2 2" xfId="284" xr:uid="{00000000-0005-0000-0000-000004010000}"/>
    <cellStyle name="Vírgula 10 3" xfId="285" xr:uid="{00000000-0005-0000-0000-000005010000}"/>
    <cellStyle name="Vírgula 11" xfId="162" xr:uid="{00000000-0005-0000-0000-000006010000}"/>
    <cellStyle name="Vírgula 11 2" xfId="286" xr:uid="{00000000-0005-0000-0000-000007010000}"/>
    <cellStyle name="Vírgula 12" xfId="163" xr:uid="{00000000-0005-0000-0000-000008010000}"/>
    <cellStyle name="Vírgula 12 2" xfId="287" xr:uid="{00000000-0005-0000-0000-000009010000}"/>
    <cellStyle name="Vírgula 13" xfId="181" xr:uid="{00000000-0005-0000-0000-00000A010000}"/>
    <cellStyle name="Vírgula 2" xfId="26" xr:uid="{00000000-0005-0000-0000-00000B010000}"/>
    <cellStyle name="Vírgula 2 2" xfId="164" xr:uid="{00000000-0005-0000-0000-00000C010000}"/>
    <cellStyle name="Vírgula 2 2 2" xfId="190" xr:uid="{00000000-0005-0000-0000-00000D010000}"/>
    <cellStyle name="Vírgula 2 3" xfId="175" xr:uid="{00000000-0005-0000-0000-00000E010000}"/>
    <cellStyle name="Vírgula 2 4" xfId="288" xr:uid="{00000000-0005-0000-0000-00000F010000}"/>
    <cellStyle name="Vírgula 3" xfId="27" xr:uid="{00000000-0005-0000-0000-000010010000}"/>
    <cellStyle name="Vírgula 3 2" xfId="28" xr:uid="{00000000-0005-0000-0000-000011010000}"/>
    <cellStyle name="Vírgula 3 2 2" xfId="289" xr:uid="{00000000-0005-0000-0000-000012010000}"/>
    <cellStyle name="Vírgula 3 3" xfId="290" xr:uid="{00000000-0005-0000-0000-000013010000}"/>
    <cellStyle name="Vírgula 4" xfId="29" xr:uid="{00000000-0005-0000-0000-000014010000}"/>
    <cellStyle name="Vírgula 5" xfId="30" xr:uid="{00000000-0005-0000-0000-000015010000}"/>
    <cellStyle name="Vírgula 5 2" xfId="31" xr:uid="{00000000-0005-0000-0000-000016010000}"/>
    <cellStyle name="Vírgula 5 2 2" xfId="187" xr:uid="{00000000-0005-0000-0000-000017010000}"/>
    <cellStyle name="Vírgula 6" xfId="165" xr:uid="{00000000-0005-0000-0000-000018010000}"/>
    <cellStyle name="Vírgula 6 2" xfId="166" xr:uid="{00000000-0005-0000-0000-000019010000}"/>
    <cellStyle name="Vírgula 6 2 2" xfId="291" xr:uid="{00000000-0005-0000-0000-00001A010000}"/>
    <cellStyle name="Vírgula 6 3" xfId="188" xr:uid="{00000000-0005-0000-0000-00001B010000}"/>
    <cellStyle name="Vírgula 6 3 2" xfId="292" xr:uid="{00000000-0005-0000-0000-00001C010000}"/>
    <cellStyle name="Vírgula 6 4" xfId="293" xr:uid="{00000000-0005-0000-0000-00001D010000}"/>
    <cellStyle name="Vírgula 7" xfId="167" xr:uid="{00000000-0005-0000-0000-00001E010000}"/>
    <cellStyle name="Vírgula 7 2" xfId="168" xr:uid="{00000000-0005-0000-0000-00001F010000}"/>
    <cellStyle name="Vírgula 7 2 2" xfId="294" xr:uid="{00000000-0005-0000-0000-000020010000}"/>
    <cellStyle name="Vírgula 7 3" xfId="169" xr:uid="{00000000-0005-0000-0000-000021010000}"/>
    <cellStyle name="Vírgula 7 3 2" xfId="295" xr:uid="{00000000-0005-0000-0000-000022010000}"/>
    <cellStyle name="Vírgula 7 4" xfId="183" xr:uid="{00000000-0005-0000-0000-000023010000}"/>
    <cellStyle name="Vírgula 7 4 2" xfId="296" xr:uid="{00000000-0005-0000-0000-000024010000}"/>
    <cellStyle name="Vírgula 7 5" xfId="297" xr:uid="{00000000-0005-0000-0000-000025010000}"/>
    <cellStyle name="Vírgula 8" xfId="170" xr:uid="{00000000-0005-0000-0000-000026010000}"/>
    <cellStyle name="Vírgula 8 2" xfId="171" xr:uid="{00000000-0005-0000-0000-000027010000}"/>
    <cellStyle name="Vírgula 8 2 2" xfId="298" xr:uid="{00000000-0005-0000-0000-000028010000}"/>
    <cellStyle name="Vírgula 8 3" xfId="172" xr:uid="{00000000-0005-0000-0000-000029010000}"/>
    <cellStyle name="Vírgula 8 3 2" xfId="299" xr:uid="{00000000-0005-0000-0000-00002A010000}"/>
    <cellStyle name="Vírgula 8 4" xfId="300" xr:uid="{00000000-0005-0000-0000-00002B010000}"/>
    <cellStyle name="Vírgula 9" xfId="173" xr:uid="{00000000-0005-0000-0000-00002C01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122466</xdr:colOff>
      <xdr:row>0</xdr:row>
      <xdr:rowOff>13607</xdr:rowOff>
    </xdr:from>
    <xdr:to>
      <xdr:col>2</xdr:col>
      <xdr:colOff>785661</xdr:colOff>
      <xdr:row>2</xdr:row>
      <xdr:rowOff>340178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7" y="13607"/>
          <a:ext cx="1316338" cy="1156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133350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35719</xdr:rowOff>
    </xdr:from>
    <xdr:to>
      <xdr:col>1</xdr:col>
      <xdr:colOff>875892</xdr:colOff>
      <xdr:row>1</xdr:row>
      <xdr:rowOff>678656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3456254-3F1D-43F3-8700-66039B1CA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5719"/>
          <a:ext cx="911611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</xdr:row>
      <xdr:rowOff>114300</xdr:rowOff>
    </xdr:from>
    <xdr:to>
      <xdr:col>9</xdr:col>
      <xdr:colOff>151343</xdr:colOff>
      <xdr:row>4</xdr:row>
      <xdr:rowOff>646646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730114-5739-401F-971B-E2E92BEB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14350"/>
          <a:ext cx="941918" cy="827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ayka/Downloads/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/>
      <sheetData sheetId="1"/>
      <sheetData sheetId="2">
        <row r="6">
          <cell r="A6" t="str">
            <v>B.D.I ADOTADO: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view="pageBreakPreview" zoomScale="80" zoomScaleNormal="80" zoomScaleSheetLayoutView="80" zoomScalePageLayoutView="75" workbookViewId="0">
      <selection activeCell="B8" sqref="B8"/>
    </sheetView>
  </sheetViews>
  <sheetFormatPr defaultColWidth="9.109375" defaultRowHeight="13.2" outlineLevelRow="1"/>
  <cols>
    <col min="1" max="1" width="2" style="124" customWidth="1"/>
    <col min="2" max="2" width="9.6640625" style="143" customWidth="1"/>
    <col min="3" max="4" width="12.6640625" style="143" customWidth="1"/>
    <col min="5" max="5" width="75.88671875" style="170" customWidth="1"/>
    <col min="6" max="6" width="7.6640625" style="143" customWidth="1"/>
    <col min="7" max="7" width="12.6640625" style="171" customWidth="1"/>
    <col min="8" max="9" width="15.6640625" style="140" customWidth="1"/>
    <col min="10" max="10" width="17.6640625" style="140" customWidth="1"/>
    <col min="11" max="11" width="19" style="124" customWidth="1"/>
    <col min="12" max="16384" width="9.109375" style="124"/>
  </cols>
  <sheetData>
    <row r="1" spans="1:10" ht="29.25" customHeight="1">
      <c r="A1" s="27"/>
      <c r="B1" s="219" t="s">
        <v>56</v>
      </c>
      <c r="C1" s="220"/>
      <c r="D1" s="220"/>
      <c r="E1" s="220"/>
      <c r="F1" s="220"/>
      <c r="G1" s="220"/>
      <c r="H1" s="220"/>
      <c r="I1" s="220"/>
      <c r="J1" s="221"/>
    </row>
    <row r="2" spans="1:10" ht="36.75" customHeight="1">
      <c r="A2" s="25"/>
      <c r="B2" s="222"/>
      <c r="C2" s="223"/>
      <c r="D2" s="223"/>
      <c r="E2" s="223"/>
      <c r="F2" s="223"/>
      <c r="G2" s="223"/>
      <c r="H2" s="223"/>
      <c r="I2" s="223"/>
      <c r="J2" s="224"/>
    </row>
    <row r="3" spans="1:10" ht="33" customHeight="1" thickBot="1">
      <c r="A3" s="25"/>
      <c r="B3" s="225"/>
      <c r="C3" s="226"/>
      <c r="D3" s="226"/>
      <c r="E3" s="226"/>
      <c r="F3" s="226"/>
      <c r="G3" s="226"/>
      <c r="H3" s="226"/>
      <c r="I3" s="226"/>
      <c r="J3" s="227"/>
    </row>
    <row r="4" spans="1:10">
      <c r="A4" s="24"/>
      <c r="B4" s="55"/>
      <c r="C4" s="55"/>
      <c r="D4" s="55"/>
      <c r="E4" s="55"/>
      <c r="F4" s="55"/>
      <c r="G4" s="55"/>
      <c r="H4" s="37"/>
      <c r="I4" s="37"/>
      <c r="J4" s="37"/>
    </row>
    <row r="5" spans="1:10" ht="20.100000000000001" customHeight="1">
      <c r="B5" s="26" t="s">
        <v>57</v>
      </c>
      <c r="C5" s="115"/>
      <c r="D5" s="115"/>
      <c r="E5" s="115"/>
      <c r="F5" s="115"/>
      <c r="G5" s="115"/>
      <c r="H5" s="123"/>
      <c r="I5" s="123"/>
      <c r="J5" s="123"/>
    </row>
    <row r="6" spans="1:10" ht="20.100000000000001" customHeight="1">
      <c r="B6" s="26" t="s">
        <v>90</v>
      </c>
      <c r="C6" s="115"/>
      <c r="D6" s="115"/>
      <c r="E6" s="115"/>
      <c r="F6" s="115"/>
      <c r="G6" s="131"/>
      <c r="H6" s="123"/>
      <c r="I6" s="123"/>
      <c r="J6" s="123"/>
    </row>
    <row r="7" spans="1:10" ht="20.100000000000001" customHeight="1">
      <c r="B7" s="26" t="s">
        <v>277</v>
      </c>
      <c r="C7" s="115"/>
      <c r="D7" s="115"/>
      <c r="E7" s="115"/>
      <c r="F7" s="115"/>
      <c r="G7" s="115"/>
      <c r="H7" s="123"/>
      <c r="I7" s="53"/>
    </row>
    <row r="8" spans="1:10" ht="20.100000000000001" customHeight="1">
      <c r="B8" s="26" t="s">
        <v>65</v>
      </c>
      <c r="C8" s="115"/>
      <c r="D8" s="115"/>
      <c r="E8" s="115"/>
      <c r="F8" s="115"/>
      <c r="G8" s="115"/>
      <c r="H8" s="123"/>
      <c r="I8" s="123"/>
      <c r="J8" s="126">
        <v>0.30499999999999999</v>
      </c>
    </row>
    <row r="9" spans="1:10" ht="20.100000000000001" customHeight="1">
      <c r="B9" s="115"/>
      <c r="C9" s="115"/>
      <c r="D9" s="115"/>
      <c r="E9" s="115"/>
      <c r="F9" s="115"/>
      <c r="G9" s="115"/>
      <c r="H9" s="123"/>
      <c r="I9" s="123"/>
      <c r="J9" s="123"/>
    </row>
    <row r="10" spans="1:10" ht="20.100000000000001" customHeight="1">
      <c r="B10" s="11"/>
      <c r="C10" s="11"/>
      <c r="D10" s="11"/>
      <c r="E10" s="12" t="s">
        <v>55</v>
      </c>
      <c r="F10" s="13"/>
      <c r="G10" s="19"/>
      <c r="H10" s="47"/>
      <c r="I10" s="47"/>
      <c r="J10" s="39"/>
    </row>
    <row r="11" spans="1:10" ht="20.100000000000001" customHeight="1" thickBot="1">
      <c r="A11" s="10"/>
      <c r="B11" s="9"/>
      <c r="C11" s="9"/>
      <c r="D11" s="9"/>
      <c r="E11" s="8"/>
      <c r="F11" s="10"/>
      <c r="G11" s="20"/>
      <c r="H11" s="48"/>
      <c r="I11" s="48"/>
      <c r="J11" s="40"/>
    </row>
    <row r="12" spans="1:10" ht="44.25" customHeight="1" thickBot="1">
      <c r="A12" s="141"/>
      <c r="B12" s="28" t="s">
        <v>0</v>
      </c>
      <c r="C12" s="29" t="s">
        <v>23</v>
      </c>
      <c r="D12" s="29" t="s">
        <v>24</v>
      </c>
      <c r="E12" s="29" t="s">
        <v>15</v>
      </c>
      <c r="F12" s="29" t="s">
        <v>38</v>
      </c>
      <c r="G12" s="30" t="s">
        <v>16</v>
      </c>
      <c r="H12" s="49" t="s">
        <v>51</v>
      </c>
      <c r="I12" s="49" t="s">
        <v>52</v>
      </c>
      <c r="J12" s="41" t="s">
        <v>17</v>
      </c>
    </row>
    <row r="13" spans="1:10" ht="20.100000000000001" customHeight="1">
      <c r="B13" s="124"/>
      <c r="C13" s="124"/>
      <c r="D13" s="124"/>
      <c r="E13" s="142"/>
      <c r="G13" s="144"/>
      <c r="J13" s="145"/>
    </row>
    <row r="14" spans="1:10" ht="20.100000000000001" customHeight="1">
      <c r="A14" s="141"/>
      <c r="B14" s="14">
        <v>1</v>
      </c>
      <c r="C14" s="6"/>
      <c r="D14" s="6"/>
      <c r="E14" s="146" t="s">
        <v>34</v>
      </c>
      <c r="F14" s="7"/>
      <c r="G14" s="21"/>
      <c r="H14" s="50"/>
      <c r="I14" s="50"/>
      <c r="J14" s="42"/>
    </row>
    <row r="15" spans="1:10" ht="44.25" customHeight="1" outlineLevel="1">
      <c r="A15" s="141"/>
      <c r="B15" s="63" t="s">
        <v>4</v>
      </c>
      <c r="C15" s="63">
        <v>11340</v>
      </c>
      <c r="D15" s="57" t="s">
        <v>58</v>
      </c>
      <c r="E15" s="207" t="s">
        <v>66</v>
      </c>
      <c r="F15" s="63" t="s">
        <v>3</v>
      </c>
      <c r="G15" s="147">
        <v>6</v>
      </c>
      <c r="H15" s="147">
        <v>176.27</v>
      </c>
      <c r="I15" s="125">
        <f>(H15*J$8)+H15</f>
        <v>230.03235000000001</v>
      </c>
      <c r="J15" s="125">
        <f>I15*G15</f>
        <v>1380.1941000000002</v>
      </c>
    </row>
    <row r="16" spans="1:10" ht="20.100000000000001" customHeight="1" outlineLevel="1">
      <c r="B16" s="31"/>
      <c r="C16" s="32"/>
      <c r="D16" s="32"/>
      <c r="E16" s="32"/>
      <c r="F16" s="32"/>
      <c r="G16" s="33" t="s">
        <v>27</v>
      </c>
      <c r="H16" s="51"/>
      <c r="I16" s="51"/>
      <c r="J16" s="172">
        <f>J15</f>
        <v>1380.1941000000002</v>
      </c>
    </row>
    <row r="17" spans="2:11" ht="20.100000000000001" customHeight="1">
      <c r="B17" s="149"/>
      <c r="C17" s="149"/>
      <c r="D17" s="149"/>
      <c r="E17" s="149"/>
      <c r="F17" s="150"/>
      <c r="G17" s="151"/>
      <c r="H17" s="152"/>
      <c r="I17" s="152"/>
      <c r="J17" s="152"/>
    </row>
    <row r="18" spans="2:11" ht="20.100000000000001" customHeight="1">
      <c r="B18" s="14">
        <v>2</v>
      </c>
      <c r="C18" s="6"/>
      <c r="D18" s="6"/>
      <c r="E18" s="7" t="s">
        <v>2</v>
      </c>
      <c r="F18" s="7"/>
      <c r="G18" s="21"/>
      <c r="H18" s="50"/>
      <c r="I18" s="50"/>
      <c r="J18" s="42"/>
    </row>
    <row r="19" spans="2:11" ht="20.100000000000001" customHeight="1" outlineLevel="1">
      <c r="B19" s="54" t="s">
        <v>5</v>
      </c>
      <c r="C19" s="1"/>
      <c r="D19" s="1"/>
      <c r="E19" s="23" t="s">
        <v>20</v>
      </c>
      <c r="F19" s="63"/>
      <c r="G19" s="153"/>
      <c r="H19" s="125"/>
      <c r="I19" s="125"/>
      <c r="J19" s="125"/>
    </row>
    <row r="20" spans="2:11" ht="57.75" customHeight="1" outlineLevel="1">
      <c r="B20" s="122" t="s">
        <v>61</v>
      </c>
      <c r="C20" s="56">
        <v>90824</v>
      </c>
      <c r="D20" s="56" t="s">
        <v>19</v>
      </c>
      <c r="E20" s="205" t="s">
        <v>84</v>
      </c>
      <c r="F20" s="63" t="s">
        <v>82</v>
      </c>
      <c r="G20" s="147">
        <v>2</v>
      </c>
      <c r="H20" s="147">
        <v>478.48</v>
      </c>
      <c r="I20" s="125">
        <f>(H20*J$8)+H20</f>
        <v>624.41640000000007</v>
      </c>
      <c r="J20" s="125">
        <f>I20*G20</f>
        <v>1248.8328000000001</v>
      </c>
    </row>
    <row r="21" spans="2:11" ht="57.75" customHeight="1" outlineLevel="1">
      <c r="B21" s="122" t="s">
        <v>62</v>
      </c>
      <c r="C21" s="56">
        <v>90823</v>
      </c>
      <c r="D21" s="56" t="s">
        <v>19</v>
      </c>
      <c r="E21" s="205" t="s">
        <v>85</v>
      </c>
      <c r="F21" s="63" t="s">
        <v>82</v>
      </c>
      <c r="G21" s="147">
        <v>1</v>
      </c>
      <c r="H21" s="147">
        <v>346.26</v>
      </c>
      <c r="I21" s="125">
        <f t="shared" ref="I21:I23" si="0">(H21*J$8)+H21</f>
        <v>451.86929999999995</v>
      </c>
      <c r="J21" s="125">
        <f t="shared" ref="J21:J23" si="1">I21*G21</f>
        <v>451.86929999999995</v>
      </c>
    </row>
    <row r="22" spans="2:11" ht="57.75" customHeight="1" outlineLevel="1">
      <c r="B22" s="122" t="s">
        <v>63</v>
      </c>
      <c r="C22" s="56">
        <v>90062</v>
      </c>
      <c r="D22" s="56" t="s">
        <v>58</v>
      </c>
      <c r="E22" s="205" t="s">
        <v>142</v>
      </c>
      <c r="F22" s="63" t="s">
        <v>82</v>
      </c>
      <c r="G22" s="147">
        <f>0.6*1.7*4</f>
        <v>4.08</v>
      </c>
      <c r="H22" s="147">
        <v>415.82</v>
      </c>
      <c r="I22" s="125">
        <f t="shared" si="0"/>
        <v>542.64509999999996</v>
      </c>
      <c r="J22" s="125">
        <f t="shared" si="1"/>
        <v>2213.9920079999997</v>
      </c>
    </row>
    <row r="23" spans="2:11" ht="54.75" customHeight="1" outlineLevel="1">
      <c r="B23" s="122" t="s">
        <v>64</v>
      </c>
      <c r="C23" s="56">
        <v>90062</v>
      </c>
      <c r="D23" s="56" t="s">
        <v>58</v>
      </c>
      <c r="E23" s="205" t="s">
        <v>83</v>
      </c>
      <c r="F23" s="63" t="s">
        <v>3</v>
      </c>
      <c r="G23" s="147">
        <f>2*2.1*0.9</f>
        <v>3.7800000000000002</v>
      </c>
      <c r="H23" s="147">
        <v>415.82</v>
      </c>
      <c r="I23" s="125">
        <f t="shared" si="0"/>
        <v>542.64509999999996</v>
      </c>
      <c r="J23" s="125">
        <f t="shared" si="1"/>
        <v>2051.1984779999998</v>
      </c>
    </row>
    <row r="24" spans="2:11" ht="20.100000000000001" customHeight="1" outlineLevel="1">
      <c r="B24" s="31"/>
      <c r="C24" s="32"/>
      <c r="D24" s="32"/>
      <c r="E24" s="32"/>
      <c r="F24" s="32"/>
      <c r="G24" s="33" t="s">
        <v>27</v>
      </c>
      <c r="H24" s="52"/>
      <c r="I24" s="51"/>
      <c r="J24" s="43">
        <f>J20+J21+J22+J23</f>
        <v>5965.8925859999999</v>
      </c>
    </row>
    <row r="25" spans="2:11" ht="20.100000000000001" customHeight="1">
      <c r="B25" s="149"/>
      <c r="C25" s="149"/>
      <c r="D25" s="149"/>
      <c r="E25" s="149"/>
      <c r="F25" s="150"/>
      <c r="G25" s="151"/>
      <c r="H25" s="152"/>
      <c r="I25" s="152"/>
      <c r="J25" s="152"/>
    </row>
    <row r="26" spans="2:11" ht="20.100000000000001" customHeight="1">
      <c r="B26" s="14">
        <v>3</v>
      </c>
      <c r="C26" s="6"/>
      <c r="D26" s="6"/>
      <c r="E26" s="7" t="s">
        <v>39</v>
      </c>
      <c r="F26" s="7"/>
      <c r="G26" s="21"/>
      <c r="H26" s="50"/>
      <c r="I26" s="50"/>
      <c r="J26" s="42"/>
    </row>
    <row r="27" spans="2:11" ht="68.25" customHeight="1" outlineLevel="1">
      <c r="B27" s="122" t="s">
        <v>6</v>
      </c>
      <c r="C27" s="61">
        <v>70708</v>
      </c>
      <c r="D27" s="61" t="s">
        <v>58</v>
      </c>
      <c r="E27" s="205" t="s">
        <v>86</v>
      </c>
      <c r="F27" s="63" t="s">
        <v>3</v>
      </c>
      <c r="G27" s="147">
        <v>100</v>
      </c>
      <c r="H27" s="147">
        <v>58.53</v>
      </c>
      <c r="I27" s="125">
        <f t="shared" ref="I27" si="2">(H27*J$8)+H27</f>
        <v>76.381650000000008</v>
      </c>
      <c r="J27" s="125">
        <f>I27*G27</f>
        <v>7638.1650000000009</v>
      </c>
      <c r="K27" s="187">
        <f>J27</f>
        <v>7638.1650000000009</v>
      </c>
    </row>
    <row r="28" spans="2:11" ht="20.100000000000001" customHeight="1" outlineLevel="1">
      <c r="B28" s="31"/>
      <c r="C28" s="32"/>
      <c r="D28" s="32"/>
      <c r="E28" s="32"/>
      <c r="F28" s="32"/>
      <c r="G28" s="33" t="s">
        <v>27</v>
      </c>
      <c r="H28" s="51"/>
      <c r="I28" s="51"/>
      <c r="J28" s="43">
        <f>J27</f>
        <v>7638.1650000000009</v>
      </c>
    </row>
    <row r="29" spans="2:11" ht="20.100000000000001" customHeight="1">
      <c r="B29" s="3"/>
      <c r="C29" s="3"/>
      <c r="D29" s="3"/>
      <c r="E29" s="3"/>
      <c r="F29" s="3"/>
      <c r="G29" s="3"/>
      <c r="H29" s="53"/>
      <c r="I29" s="53"/>
      <c r="J29" s="44"/>
    </row>
    <row r="30" spans="2:11" ht="20.100000000000001" customHeight="1">
      <c r="B30" s="14">
        <v>4</v>
      </c>
      <c r="C30" s="6"/>
      <c r="D30" s="6"/>
      <c r="E30" s="7" t="s">
        <v>40</v>
      </c>
      <c r="F30" s="7"/>
      <c r="G30" s="21"/>
      <c r="H30" s="50"/>
      <c r="I30" s="50"/>
      <c r="J30" s="42"/>
    </row>
    <row r="31" spans="2:11" ht="20.100000000000001" customHeight="1" outlineLevel="1">
      <c r="B31" s="1" t="s">
        <v>7</v>
      </c>
      <c r="C31" s="155"/>
      <c r="D31" s="156"/>
      <c r="E31" s="4" t="s">
        <v>44</v>
      </c>
      <c r="F31" s="59"/>
      <c r="G31" s="147"/>
      <c r="H31" s="147"/>
      <c r="I31" s="125"/>
      <c r="J31" s="125"/>
    </row>
    <row r="32" spans="2:11" ht="54.75" customHeight="1" outlineLevel="1">
      <c r="B32" s="64" t="s">
        <v>28</v>
      </c>
      <c r="C32" s="56">
        <v>40653</v>
      </c>
      <c r="D32" s="57" t="s">
        <v>19</v>
      </c>
      <c r="E32" s="205" t="s">
        <v>87</v>
      </c>
      <c r="F32" s="157" t="s">
        <v>3</v>
      </c>
      <c r="G32" s="147">
        <v>676.67</v>
      </c>
      <c r="H32" s="147">
        <v>104.4</v>
      </c>
      <c r="I32" s="125">
        <f t="shared" ref="I32:I33" si="3">(H32*J$8)+H32</f>
        <v>136.24200000000002</v>
      </c>
      <c r="J32" s="125">
        <f>I32*G32</f>
        <v>92190.87414</v>
      </c>
    </row>
    <row r="33" spans="2:11" ht="48.75" customHeight="1" outlineLevel="1">
      <c r="B33" s="122" t="s">
        <v>29</v>
      </c>
      <c r="C33" s="158">
        <v>110644</v>
      </c>
      <c r="D33" s="62" t="s">
        <v>58</v>
      </c>
      <c r="E33" s="212" t="s">
        <v>45</v>
      </c>
      <c r="F33" s="63" t="s">
        <v>3</v>
      </c>
      <c r="G33" s="147">
        <v>6</v>
      </c>
      <c r="H33" s="147">
        <v>82.3</v>
      </c>
      <c r="I33" s="125">
        <f t="shared" si="3"/>
        <v>107.4015</v>
      </c>
      <c r="J33" s="125">
        <f>I33*G33</f>
        <v>644.40899999999999</v>
      </c>
    </row>
    <row r="34" spans="2:11" ht="20.100000000000001" customHeight="1" outlineLevel="1">
      <c r="B34" s="1" t="s">
        <v>8</v>
      </c>
      <c r="C34" s="155"/>
      <c r="D34" s="156"/>
      <c r="E34" s="4" t="s">
        <v>21</v>
      </c>
      <c r="F34" s="148"/>
      <c r="G34" s="147"/>
      <c r="H34" s="147"/>
      <c r="I34" s="125"/>
      <c r="J34" s="125"/>
    </row>
    <row r="35" spans="2:11" ht="47.25" customHeight="1" outlineLevel="1">
      <c r="B35" s="122" t="s">
        <v>30</v>
      </c>
      <c r="C35" s="159">
        <v>130110</v>
      </c>
      <c r="D35" s="65" t="s">
        <v>58</v>
      </c>
      <c r="E35" s="205" t="s">
        <v>88</v>
      </c>
      <c r="F35" s="148" t="s">
        <v>3</v>
      </c>
      <c r="G35" s="147">
        <v>195.79</v>
      </c>
      <c r="H35" s="147">
        <v>35.53</v>
      </c>
      <c r="I35" s="125">
        <f t="shared" ref="I35:I36" si="4">(H35*J$8)+H35</f>
        <v>46.36665</v>
      </c>
      <c r="J35" s="125">
        <f>I35*G35</f>
        <v>9078.1264035000004</v>
      </c>
    </row>
    <row r="36" spans="2:11" s="129" customFormat="1" ht="44.25" customHeight="1" outlineLevel="1">
      <c r="B36" s="122" t="s">
        <v>31</v>
      </c>
      <c r="C36" s="61">
        <v>50258</v>
      </c>
      <c r="D36" s="61" t="s">
        <v>58</v>
      </c>
      <c r="E36" s="211" t="s">
        <v>89</v>
      </c>
      <c r="F36" s="61" t="s">
        <v>18</v>
      </c>
      <c r="G36" s="147">
        <v>1.82</v>
      </c>
      <c r="H36" s="147">
        <v>720.54</v>
      </c>
      <c r="I36" s="125">
        <f t="shared" si="4"/>
        <v>940.30469999999991</v>
      </c>
      <c r="J36" s="125">
        <f>I36*G36</f>
        <v>1711.354554</v>
      </c>
    </row>
    <row r="37" spans="2:11" ht="20.100000000000001" customHeight="1" outlineLevel="1">
      <c r="B37" s="31"/>
      <c r="C37" s="32"/>
      <c r="D37" s="32"/>
      <c r="E37" s="32"/>
      <c r="F37" s="32"/>
      <c r="G37" s="33" t="s">
        <v>27</v>
      </c>
      <c r="H37" s="51"/>
      <c r="I37" s="51"/>
      <c r="J37" s="43">
        <f>J32+J33+J35+J36</f>
        <v>103624.76409750001</v>
      </c>
    </row>
    <row r="38" spans="2:11" ht="20.100000000000001" customHeight="1">
      <c r="B38" s="3"/>
      <c r="C38" s="3"/>
      <c r="D38" s="3"/>
      <c r="E38" s="3"/>
      <c r="F38" s="3"/>
      <c r="G38" s="3"/>
      <c r="H38" s="53"/>
      <c r="I38" s="53"/>
      <c r="J38" s="44"/>
    </row>
    <row r="39" spans="2:11" ht="20.100000000000001" customHeight="1">
      <c r="B39" s="14">
        <v>5</v>
      </c>
      <c r="C39" s="6"/>
      <c r="D39" s="6"/>
      <c r="E39" s="7" t="s">
        <v>41</v>
      </c>
      <c r="F39" s="7"/>
      <c r="G39" s="21"/>
      <c r="H39" s="50"/>
      <c r="I39" s="50"/>
      <c r="J39" s="42"/>
    </row>
    <row r="40" spans="2:11" s="129" customFormat="1" ht="52.5" customHeight="1" outlineLevel="1">
      <c r="B40" s="64" t="s">
        <v>9</v>
      </c>
      <c r="C40" s="56">
        <v>180586</v>
      </c>
      <c r="D40" s="65" t="s">
        <v>59</v>
      </c>
      <c r="E40" s="205" t="s">
        <v>91</v>
      </c>
      <c r="F40" s="59" t="s">
        <v>3</v>
      </c>
      <c r="G40" s="147">
        <v>439.4</v>
      </c>
      <c r="H40" s="147">
        <v>53.54</v>
      </c>
      <c r="I40" s="125">
        <f t="shared" ref="I40:I41" si="5">(H40*J$8)+H40</f>
        <v>69.869699999999995</v>
      </c>
      <c r="J40" s="125">
        <f>I40*G40</f>
        <v>30700.746179999995</v>
      </c>
      <c r="K40" s="129">
        <v>30427.64</v>
      </c>
    </row>
    <row r="41" spans="2:11" ht="47.25" customHeight="1" outlineLevel="1">
      <c r="B41" s="64" t="s">
        <v>25</v>
      </c>
      <c r="C41" s="56">
        <v>180576</v>
      </c>
      <c r="D41" s="65" t="s">
        <v>59</v>
      </c>
      <c r="E41" s="205" t="s">
        <v>92</v>
      </c>
      <c r="F41" s="63" t="s">
        <v>3</v>
      </c>
      <c r="G41" s="147">
        <v>84.33</v>
      </c>
      <c r="H41" s="147">
        <v>10.130000000000001</v>
      </c>
      <c r="I41" s="125">
        <f t="shared" si="5"/>
        <v>13.219650000000001</v>
      </c>
      <c r="J41" s="125">
        <f>I41*G41</f>
        <v>1114.8130845000001</v>
      </c>
      <c r="K41" s="154">
        <f>J40-K40</f>
        <v>273.10617999999522</v>
      </c>
    </row>
    <row r="42" spans="2:11" ht="54" customHeight="1" outlineLevel="1">
      <c r="B42" s="64" t="s">
        <v>26</v>
      </c>
      <c r="C42" s="61">
        <v>180238</v>
      </c>
      <c r="D42" s="62" t="s">
        <v>59</v>
      </c>
      <c r="E42" s="210" t="s">
        <v>93</v>
      </c>
      <c r="F42" s="63" t="s">
        <v>3</v>
      </c>
      <c r="G42" s="147">
        <v>346</v>
      </c>
      <c r="H42" s="147">
        <v>24.86</v>
      </c>
      <c r="I42" s="125">
        <f t="shared" ref="I42" si="6">(H42*J$8)+H42</f>
        <v>32.442300000000003</v>
      </c>
      <c r="J42" s="125">
        <f>I42*G42</f>
        <v>11225.035800000001</v>
      </c>
    </row>
    <row r="43" spans="2:11" ht="20.100000000000001" customHeight="1" outlineLevel="1">
      <c r="B43" s="31"/>
      <c r="C43" s="32"/>
      <c r="D43" s="32"/>
      <c r="E43" s="32"/>
      <c r="F43" s="32"/>
      <c r="G43" s="33" t="s">
        <v>27</v>
      </c>
      <c r="H43" s="51"/>
      <c r="I43" s="51"/>
      <c r="J43" s="43">
        <f>J42+J41+J40</f>
        <v>43040.595064499998</v>
      </c>
    </row>
    <row r="44" spans="2:11" ht="20.100000000000001" customHeight="1">
      <c r="B44" s="160"/>
      <c r="C44" s="160"/>
      <c r="D44" s="160"/>
      <c r="E44" s="149"/>
      <c r="F44" s="150"/>
      <c r="G44" s="161"/>
      <c r="H44" s="152"/>
      <c r="I44" s="152"/>
      <c r="J44" s="152"/>
    </row>
    <row r="45" spans="2:11" ht="20.100000000000001" customHeight="1">
      <c r="B45" s="14">
        <v>6</v>
      </c>
      <c r="C45" s="6"/>
      <c r="D45" s="6"/>
      <c r="E45" s="7" t="s">
        <v>42</v>
      </c>
      <c r="F45" s="7"/>
      <c r="G45" s="21"/>
      <c r="H45" s="50"/>
      <c r="I45" s="50"/>
      <c r="J45" s="42"/>
    </row>
    <row r="46" spans="2:11" s="129" customFormat="1" ht="63" customHeight="1" outlineLevel="1">
      <c r="B46" s="64" t="s">
        <v>10</v>
      </c>
      <c r="C46" s="162">
        <v>86888</v>
      </c>
      <c r="D46" s="66" t="s">
        <v>19</v>
      </c>
      <c r="E46" s="208" t="s">
        <v>94</v>
      </c>
      <c r="F46" s="157" t="s">
        <v>1</v>
      </c>
      <c r="G46" s="147">
        <v>6</v>
      </c>
      <c r="H46" s="147">
        <v>362.82</v>
      </c>
      <c r="I46" s="125">
        <f t="shared" ref="I46" si="7">(H46*J$8)+H46</f>
        <v>473.48009999999999</v>
      </c>
      <c r="J46" s="125">
        <f>I46*G46</f>
        <v>2840.8806</v>
      </c>
    </row>
    <row r="47" spans="2:11" s="129" customFormat="1" ht="56.25" customHeight="1" outlineLevel="1">
      <c r="B47" s="64" t="s">
        <v>11</v>
      </c>
      <c r="C47" s="57">
        <v>190375</v>
      </c>
      <c r="D47" s="57" t="s">
        <v>58</v>
      </c>
      <c r="E47" s="209" t="s">
        <v>205</v>
      </c>
      <c r="F47" s="59" t="s">
        <v>1</v>
      </c>
      <c r="G47" s="147">
        <v>4</v>
      </c>
      <c r="H47" s="147">
        <v>629.65</v>
      </c>
      <c r="I47" s="125">
        <f t="shared" ref="I47" si="8">(H47*J$8)+H47</f>
        <v>821.69325000000003</v>
      </c>
      <c r="J47" s="125">
        <f>I47*G47</f>
        <v>3286.7730000000001</v>
      </c>
    </row>
    <row r="48" spans="2:11" s="129" customFormat="1" ht="63" customHeight="1" outlineLevel="1">
      <c r="B48" s="64" t="s">
        <v>12</v>
      </c>
      <c r="C48" s="57">
        <v>190218</v>
      </c>
      <c r="D48" s="57" t="s">
        <v>58</v>
      </c>
      <c r="E48" s="209" t="s">
        <v>95</v>
      </c>
      <c r="F48" s="59" t="s">
        <v>1</v>
      </c>
      <c r="G48" s="147">
        <v>6</v>
      </c>
      <c r="H48" s="147">
        <v>32.44</v>
      </c>
      <c r="I48" s="125">
        <f t="shared" ref="I48" si="9">(H48*J$8)+H48</f>
        <v>42.334199999999996</v>
      </c>
      <c r="J48" s="125">
        <f>I48*G48</f>
        <v>254.00519999999997</v>
      </c>
    </row>
    <row r="49" spans="1:12" ht="20.100000000000001" customHeight="1" outlineLevel="1">
      <c r="B49" s="31"/>
      <c r="C49" s="32"/>
      <c r="D49" s="32"/>
      <c r="E49" s="32"/>
      <c r="F49" s="32"/>
      <c r="G49" s="33" t="s">
        <v>27</v>
      </c>
      <c r="H49" s="51"/>
      <c r="I49" s="51"/>
      <c r="J49" s="43">
        <f>J46+J47+J48</f>
        <v>6381.6587999999992</v>
      </c>
    </row>
    <row r="50" spans="1:12" ht="20.100000000000001" customHeight="1">
      <c r="B50" s="5"/>
      <c r="C50" s="5"/>
      <c r="D50" s="5"/>
      <c r="E50" s="5"/>
      <c r="F50" s="5"/>
      <c r="G50" s="5"/>
      <c r="H50" s="48"/>
      <c r="I50" s="48"/>
      <c r="J50" s="38"/>
    </row>
    <row r="51" spans="1:12" s="129" customFormat="1" ht="20.100000000000001" customHeight="1" outlineLevel="1">
      <c r="B51" s="14">
        <v>7</v>
      </c>
      <c r="C51" s="6"/>
      <c r="D51" s="6"/>
      <c r="E51" s="7" t="s">
        <v>60</v>
      </c>
      <c r="F51" s="7"/>
      <c r="G51" s="21"/>
      <c r="H51" s="50"/>
      <c r="I51" s="50"/>
      <c r="J51" s="42"/>
    </row>
    <row r="52" spans="1:12" s="129" customFormat="1" ht="51.75" customHeight="1" outlineLevel="1">
      <c r="B52" s="56" t="s">
        <v>13</v>
      </c>
      <c r="C52" s="163">
        <v>170339</v>
      </c>
      <c r="D52" s="163" t="s">
        <v>58</v>
      </c>
      <c r="E52" s="205" t="s">
        <v>48</v>
      </c>
      <c r="F52" s="163" t="s">
        <v>1</v>
      </c>
      <c r="G52" s="147">
        <v>4</v>
      </c>
      <c r="H52" s="173">
        <v>25.17</v>
      </c>
      <c r="I52" s="125">
        <f t="shared" ref="I52:I56" si="10">(H52*J$8)+H52</f>
        <v>32.846850000000003</v>
      </c>
      <c r="J52" s="125">
        <f t="shared" ref="J52:J56" si="11">I52*G52</f>
        <v>131.38740000000001</v>
      </c>
    </row>
    <row r="53" spans="1:12" s="129" customFormat="1" ht="47.25" customHeight="1" outlineLevel="1">
      <c r="B53" s="56" t="s">
        <v>32</v>
      </c>
      <c r="C53" s="163">
        <v>171523</v>
      </c>
      <c r="D53" s="163" t="s">
        <v>58</v>
      </c>
      <c r="E53" s="205" t="s">
        <v>49</v>
      </c>
      <c r="F53" s="163" t="s">
        <v>1</v>
      </c>
      <c r="G53" s="147">
        <v>1</v>
      </c>
      <c r="H53" s="147">
        <v>24.78</v>
      </c>
      <c r="I53" s="125">
        <f t="shared" si="10"/>
        <v>32.337900000000005</v>
      </c>
      <c r="J53" s="125">
        <f t="shared" si="11"/>
        <v>32.337900000000005</v>
      </c>
    </row>
    <row r="54" spans="1:12" s="129" customFormat="1" ht="48.75" customHeight="1" outlineLevel="1">
      <c r="B54" s="56" t="s">
        <v>100</v>
      </c>
      <c r="C54" s="56">
        <v>62193</v>
      </c>
      <c r="D54" s="163" t="s">
        <v>59</v>
      </c>
      <c r="E54" s="205" t="s">
        <v>50</v>
      </c>
      <c r="F54" s="163" t="s">
        <v>1</v>
      </c>
      <c r="G54" s="147">
        <v>7</v>
      </c>
      <c r="H54" s="147">
        <v>38.53</v>
      </c>
      <c r="I54" s="125">
        <f t="shared" si="10"/>
        <v>50.281649999999999</v>
      </c>
      <c r="J54" s="125">
        <f t="shared" si="11"/>
        <v>351.97154999999998</v>
      </c>
    </row>
    <row r="55" spans="1:12" s="129" customFormat="1" ht="46.5" customHeight="1" outlineLevel="1">
      <c r="B55" s="56" t="s">
        <v>101</v>
      </c>
      <c r="C55" s="56">
        <v>170998</v>
      </c>
      <c r="D55" s="56" t="s">
        <v>58</v>
      </c>
      <c r="E55" s="205" t="s">
        <v>96</v>
      </c>
      <c r="F55" s="56" t="s">
        <v>1</v>
      </c>
      <c r="G55" s="147">
        <v>4</v>
      </c>
      <c r="H55" s="147">
        <v>17.559999999999999</v>
      </c>
      <c r="I55" s="125">
        <f t="shared" si="10"/>
        <v>22.915799999999997</v>
      </c>
      <c r="J55" s="125">
        <f t="shared" si="11"/>
        <v>91.663199999999989</v>
      </c>
    </row>
    <row r="56" spans="1:12" s="129" customFormat="1" ht="54.75" customHeight="1" outlineLevel="1">
      <c r="B56" s="56" t="s">
        <v>102</v>
      </c>
      <c r="C56" s="61">
        <v>171006</v>
      </c>
      <c r="D56" s="128" t="s">
        <v>58</v>
      </c>
      <c r="E56" s="207" t="s">
        <v>97</v>
      </c>
      <c r="F56" s="56" t="s">
        <v>1</v>
      </c>
      <c r="G56" s="147">
        <v>20</v>
      </c>
      <c r="H56" s="147">
        <v>52.22</v>
      </c>
      <c r="I56" s="125">
        <f t="shared" si="10"/>
        <v>68.147099999999995</v>
      </c>
      <c r="J56" s="125">
        <f t="shared" si="11"/>
        <v>1362.942</v>
      </c>
    </row>
    <row r="57" spans="1:12" s="129" customFormat="1" ht="54.75" customHeight="1" outlineLevel="1">
      <c r="B57" s="56" t="s">
        <v>271</v>
      </c>
      <c r="C57" s="127">
        <v>170322</v>
      </c>
      <c r="D57" s="128" t="s">
        <v>58</v>
      </c>
      <c r="E57" s="207" t="s">
        <v>270</v>
      </c>
      <c r="F57" s="56" t="s">
        <v>1</v>
      </c>
      <c r="G57" s="147">
        <v>1</v>
      </c>
      <c r="H57" s="147">
        <v>769.25</v>
      </c>
      <c r="I57" s="125">
        <f t="shared" ref="I57" si="12">(H57*J$8)+H57</f>
        <v>1003.87125</v>
      </c>
      <c r="J57" s="125">
        <f t="shared" ref="J57" si="13">I57*G57</f>
        <v>1003.87125</v>
      </c>
    </row>
    <row r="58" spans="1:12" ht="20.100000000000001" customHeight="1" outlineLevel="1">
      <c r="B58" s="31"/>
      <c r="C58" s="32"/>
      <c r="D58" s="32"/>
      <c r="E58" s="32"/>
      <c r="F58" s="32"/>
      <c r="G58" s="33" t="s">
        <v>27</v>
      </c>
      <c r="H58" s="51"/>
      <c r="I58" s="51"/>
      <c r="J58" s="43">
        <f>J56+J55+J54+J53+J52+J57</f>
        <v>2974.1732999999999</v>
      </c>
    </row>
    <row r="59" spans="1:12" ht="20.100000000000001" customHeight="1">
      <c r="B59" s="149"/>
      <c r="C59" s="149"/>
      <c r="D59" s="149"/>
      <c r="E59" s="149"/>
      <c r="F59" s="150"/>
      <c r="G59" s="151"/>
      <c r="H59" s="152"/>
      <c r="I59" s="152"/>
      <c r="J59" s="152"/>
    </row>
    <row r="60" spans="1:12" ht="20.100000000000001" customHeight="1">
      <c r="B60" s="14">
        <v>8</v>
      </c>
      <c r="C60" s="6"/>
      <c r="D60" s="6"/>
      <c r="E60" s="7" t="s">
        <v>22</v>
      </c>
      <c r="F60" s="7"/>
      <c r="G60" s="21"/>
      <c r="H60" s="50"/>
      <c r="I60" s="50"/>
      <c r="J60" s="42"/>
    </row>
    <row r="61" spans="1:12" s="67" customFormat="1" ht="20.100000000000001" customHeight="1" outlineLevel="1">
      <c r="A61" s="116"/>
      <c r="B61" s="117" t="s">
        <v>14</v>
      </c>
      <c r="C61" s="117"/>
      <c r="D61" s="117"/>
      <c r="E61" s="118" t="s">
        <v>46</v>
      </c>
      <c r="F61" s="118"/>
      <c r="G61" s="119"/>
      <c r="H61" s="119"/>
      <c r="I61" s="120"/>
      <c r="J61" s="120"/>
      <c r="K61" s="121"/>
      <c r="L61" s="115"/>
    </row>
    <row r="62" spans="1:12" ht="50.25" customHeight="1" outlineLevel="1">
      <c r="B62" s="122" t="s">
        <v>103</v>
      </c>
      <c r="C62" s="60">
        <v>110653</v>
      </c>
      <c r="D62" s="60" t="s">
        <v>58</v>
      </c>
      <c r="E62" s="206" t="s">
        <v>43</v>
      </c>
      <c r="F62" s="63" t="s">
        <v>3</v>
      </c>
      <c r="G62" s="147">
        <f>2.5*0.5*2</f>
        <v>2.5</v>
      </c>
      <c r="H62" s="147">
        <v>433.07</v>
      </c>
      <c r="I62" s="125">
        <f t="shared" ref="I62" si="14">(H62*J$8)+H62</f>
        <v>565.15634999999997</v>
      </c>
      <c r="J62" s="125">
        <f>I62*G62</f>
        <v>1412.8908750000001</v>
      </c>
    </row>
    <row r="63" spans="1:12" s="121" customFormat="1" ht="20.100000000000001" customHeight="1" outlineLevel="1">
      <c r="A63" s="116"/>
      <c r="B63" s="117" t="s">
        <v>33</v>
      </c>
      <c r="C63" s="61"/>
      <c r="D63" s="61"/>
      <c r="E63" s="164" t="s">
        <v>47</v>
      </c>
      <c r="F63" s="61"/>
      <c r="G63" s="119"/>
      <c r="H63" s="119"/>
      <c r="I63" s="120"/>
      <c r="J63" s="120"/>
      <c r="L63" s="115"/>
    </row>
    <row r="64" spans="1:12" ht="65.25" customHeight="1" outlineLevel="1">
      <c r="B64" s="122" t="s">
        <v>104</v>
      </c>
      <c r="C64" s="130">
        <v>102364</v>
      </c>
      <c r="D64" s="130" t="s">
        <v>19</v>
      </c>
      <c r="E64" s="205" t="s">
        <v>98</v>
      </c>
      <c r="F64" s="63" t="s">
        <v>3</v>
      </c>
      <c r="G64" s="147">
        <v>20</v>
      </c>
      <c r="H64" s="147">
        <v>213.52</v>
      </c>
      <c r="I64" s="125">
        <f t="shared" ref="I64:I65" si="15">(H64*J$8)+H64</f>
        <v>278.64359999999999</v>
      </c>
      <c r="J64" s="125">
        <f>I64*G64</f>
        <v>5572.8719999999994</v>
      </c>
    </row>
    <row r="65" spans="1:12" s="121" customFormat="1" ht="49.5" customHeight="1" outlineLevel="1">
      <c r="A65" s="116"/>
      <c r="B65" s="122" t="s">
        <v>105</v>
      </c>
      <c r="C65" s="60">
        <v>90068</v>
      </c>
      <c r="D65" s="60" t="s">
        <v>58</v>
      </c>
      <c r="E65" s="205" t="s">
        <v>99</v>
      </c>
      <c r="F65" s="59" t="s">
        <v>1</v>
      </c>
      <c r="G65" s="147">
        <f>2*1.5*4</f>
        <v>12</v>
      </c>
      <c r="H65" s="147">
        <v>276.56</v>
      </c>
      <c r="I65" s="125">
        <f t="shared" si="15"/>
        <v>360.91079999999999</v>
      </c>
      <c r="J65" s="125">
        <f>I65*G65</f>
        <v>4330.9295999999995</v>
      </c>
      <c r="L65" s="115"/>
    </row>
    <row r="66" spans="1:12" ht="20.100000000000001" customHeight="1" outlineLevel="1">
      <c r="B66" s="31"/>
      <c r="C66" s="32"/>
      <c r="D66" s="32"/>
      <c r="E66" s="32"/>
      <c r="F66" s="32"/>
      <c r="G66" s="33" t="s">
        <v>27</v>
      </c>
      <c r="H66" s="51"/>
      <c r="I66" s="51"/>
      <c r="J66" s="43">
        <f>J62+J64+J65</f>
        <v>11316.692475</v>
      </c>
    </row>
    <row r="67" spans="1:12" ht="20.100000000000001" customHeight="1">
      <c r="B67" s="149"/>
      <c r="C67" s="149"/>
      <c r="D67" s="149"/>
      <c r="E67" s="149"/>
      <c r="F67" s="150"/>
      <c r="G67" s="151"/>
      <c r="H67" s="152"/>
      <c r="I67" s="152"/>
      <c r="J67" s="152"/>
    </row>
    <row r="68" spans="1:12" ht="20.100000000000001" customHeight="1">
      <c r="B68" s="165"/>
      <c r="C68" s="165"/>
      <c r="D68" s="165"/>
      <c r="E68" s="2"/>
      <c r="F68" s="166"/>
      <c r="G68" s="166"/>
      <c r="H68" s="167"/>
      <c r="I68" s="167"/>
      <c r="J68" s="45"/>
    </row>
    <row r="69" spans="1:12" ht="20.100000000000001" customHeight="1">
      <c r="B69" s="34"/>
      <c r="C69" s="35"/>
      <c r="D69" s="35"/>
      <c r="E69" s="168"/>
      <c r="F69" s="168"/>
      <c r="G69" s="36" t="s">
        <v>53</v>
      </c>
      <c r="H69" s="169"/>
      <c r="I69" s="46"/>
      <c r="J69" s="46">
        <f>J66+J58+J49+J43+J37+J28+J24+J16</f>
        <v>182322.135423</v>
      </c>
    </row>
    <row r="70" spans="1:12" ht="20.100000000000001" customHeight="1">
      <c r="B70" s="150"/>
      <c r="C70" s="150"/>
      <c r="D70" s="150"/>
      <c r="E70" s="22"/>
      <c r="F70" s="150"/>
      <c r="G70" s="161"/>
      <c r="H70" s="152"/>
      <c r="I70" s="152"/>
      <c r="J70" s="45"/>
    </row>
    <row r="71" spans="1:12" ht="20.100000000000001" customHeight="1" thickBot="1"/>
    <row r="72" spans="1:12" ht="12.75" customHeight="1">
      <c r="B72" s="228"/>
      <c r="C72" s="229"/>
      <c r="D72" s="229"/>
      <c r="E72" s="229"/>
      <c r="F72" s="229"/>
      <c r="G72" s="230"/>
    </row>
    <row r="73" spans="1:12">
      <c r="B73" s="231"/>
      <c r="C73" s="232"/>
      <c r="D73" s="232"/>
      <c r="E73" s="232"/>
      <c r="F73" s="232"/>
      <c r="G73" s="233"/>
    </row>
    <row r="74" spans="1:12">
      <c r="B74" s="231"/>
      <c r="C74" s="232"/>
      <c r="D74" s="232"/>
      <c r="E74" s="232"/>
      <c r="F74" s="232"/>
      <c r="G74" s="233"/>
    </row>
    <row r="75" spans="1:12">
      <c r="B75" s="231"/>
      <c r="C75" s="232"/>
      <c r="D75" s="232"/>
      <c r="E75" s="232"/>
      <c r="F75" s="232"/>
      <c r="G75" s="233"/>
    </row>
    <row r="76" spans="1:12">
      <c r="B76" s="231"/>
      <c r="C76" s="232"/>
      <c r="D76" s="232"/>
      <c r="E76" s="232"/>
      <c r="F76" s="232"/>
      <c r="G76" s="233"/>
    </row>
    <row r="77" spans="1:12">
      <c r="B77" s="213"/>
      <c r="C77" s="214"/>
      <c r="D77" s="214"/>
      <c r="E77" s="214"/>
      <c r="F77" s="214"/>
      <c r="G77" s="215"/>
    </row>
    <row r="78" spans="1:12">
      <c r="B78" s="213"/>
      <c r="C78" s="214"/>
      <c r="D78" s="214"/>
      <c r="E78" s="214"/>
      <c r="F78" s="214"/>
      <c r="G78" s="215"/>
    </row>
    <row r="79" spans="1:12" s="171" customFormat="1">
      <c r="A79" s="124"/>
      <c r="B79" s="213"/>
      <c r="C79" s="214"/>
      <c r="D79" s="214"/>
      <c r="E79" s="214"/>
      <c r="F79" s="214"/>
      <c r="G79" s="215"/>
      <c r="H79" s="140"/>
      <c r="I79" s="140"/>
      <c r="J79" s="140"/>
    </row>
    <row r="80" spans="1:12" s="171" customFormat="1" ht="13.8" thickBot="1">
      <c r="A80" s="124"/>
      <c r="B80" s="216"/>
      <c r="C80" s="217"/>
      <c r="D80" s="217"/>
      <c r="E80" s="217"/>
      <c r="F80" s="217"/>
      <c r="G80" s="218"/>
      <c r="H80" s="140"/>
      <c r="I80" s="140"/>
      <c r="J80" s="140"/>
    </row>
  </sheetData>
  <dataConsolidate/>
  <mergeCells count="4">
    <mergeCell ref="B79:G80"/>
    <mergeCell ref="B1:J3"/>
    <mergeCell ref="B72:G76"/>
    <mergeCell ref="B77:G78"/>
  </mergeCells>
  <phoneticPr fontId="39" type="noConversion"/>
  <conditionalFormatting sqref="G12 H66:I66 H49:I49 G16:I16">
    <cfRule type="cellIs" dxfId="8" priority="351" stopIfTrue="1" operator="equal">
      <formula>0</formula>
    </cfRule>
  </conditionalFormatting>
  <conditionalFormatting sqref="G24">
    <cfRule type="cellIs" dxfId="7" priority="342" stopIfTrue="1" operator="equal">
      <formula>0</formula>
    </cfRule>
  </conditionalFormatting>
  <conditionalFormatting sqref="G43">
    <cfRule type="cellIs" dxfId="6" priority="337" stopIfTrue="1" operator="equal">
      <formula>0</formula>
    </cfRule>
  </conditionalFormatting>
  <conditionalFormatting sqref="G28">
    <cfRule type="cellIs" dxfId="5" priority="341" stopIfTrue="1" operator="equal">
      <formula>0</formula>
    </cfRule>
  </conditionalFormatting>
  <conditionalFormatting sqref="G37">
    <cfRule type="cellIs" dxfId="4" priority="338" stopIfTrue="1" operator="equal">
      <formula>0</formula>
    </cfRule>
  </conditionalFormatting>
  <conditionalFormatting sqref="G49">
    <cfRule type="cellIs" dxfId="3" priority="333" stopIfTrue="1" operator="equal">
      <formula>0</formula>
    </cfRule>
  </conditionalFormatting>
  <conditionalFormatting sqref="G58">
    <cfRule type="cellIs" dxfId="2" priority="331" stopIfTrue="1" operator="equal">
      <formula>0</formula>
    </cfRule>
  </conditionalFormatting>
  <conditionalFormatting sqref="G66">
    <cfRule type="cellIs" dxfId="1" priority="329" stopIfTrue="1" operator="equal">
      <formula>0</formula>
    </cfRule>
  </conditionalFormatting>
  <conditionalFormatting sqref="H12:I12">
    <cfRule type="cellIs" dxfId="0" priority="1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5" fitToHeight="0" orientation="portrait" r:id="rId1"/>
  <headerFooter alignWithMargins="0">
    <oddFooter>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1820-B6BE-4761-A8F4-F4A68BF3913B}">
  <dimension ref="A1:F320"/>
  <sheetViews>
    <sheetView view="pageBreakPreview" zoomScale="90" zoomScaleNormal="100" zoomScaleSheetLayoutView="90" workbookViewId="0">
      <selection activeCell="J316" sqref="J316"/>
    </sheetView>
  </sheetViews>
  <sheetFormatPr defaultRowHeight="13.2"/>
  <cols>
    <col min="1" max="1" width="15.6640625" bestFit="1" customWidth="1"/>
    <col min="2" max="2" width="32" customWidth="1"/>
    <col min="5" max="5" width="11.88671875" customWidth="1"/>
    <col min="6" max="6" width="10.6640625" customWidth="1"/>
  </cols>
  <sheetData>
    <row r="1" spans="1:6" s="58" customFormat="1">
      <c r="A1" s="234" t="s">
        <v>274</v>
      </c>
      <c r="B1" s="234"/>
      <c r="C1" s="234"/>
      <c r="D1" s="234"/>
      <c r="E1" s="234"/>
      <c r="F1" s="234"/>
    </row>
    <row r="2" spans="1:6" ht="18" customHeight="1"/>
    <row r="3" spans="1:6" ht="14.4">
      <c r="A3" s="192"/>
      <c r="B3" s="235" t="str">
        <f>planilha!E15</f>
        <v>Placa de obra em lona com plotagem de gráfica</v>
      </c>
      <c r="C3" s="236"/>
      <c r="D3" s="236"/>
      <c r="E3" s="237"/>
      <c r="F3" s="193" t="s">
        <v>3</v>
      </c>
    </row>
    <row r="4" spans="1:6" ht="14.4">
      <c r="A4" s="192" t="s">
        <v>107</v>
      </c>
      <c r="B4" s="194" t="s">
        <v>108</v>
      </c>
      <c r="C4" s="192" t="s">
        <v>82</v>
      </c>
      <c r="D4" s="192" t="s">
        <v>109</v>
      </c>
      <c r="E4" s="195" t="s">
        <v>110</v>
      </c>
      <c r="F4" s="192" t="s">
        <v>111</v>
      </c>
    </row>
    <row r="5" spans="1:6" ht="13.8">
      <c r="A5" s="185" t="s">
        <v>121</v>
      </c>
      <c r="B5" s="196" t="s">
        <v>114</v>
      </c>
      <c r="C5" s="185" t="s">
        <v>3</v>
      </c>
      <c r="D5" s="185">
        <v>1</v>
      </c>
      <c r="E5" s="197">
        <v>97</v>
      </c>
      <c r="F5" s="197">
        <f>E5*D5</f>
        <v>97</v>
      </c>
    </row>
    <row r="6" spans="1:6" ht="13.8">
      <c r="A6" s="185" t="s">
        <v>122</v>
      </c>
      <c r="B6" s="196" t="s">
        <v>115</v>
      </c>
      <c r="C6" s="185" t="s">
        <v>112</v>
      </c>
      <c r="D6" s="185">
        <v>0.1</v>
      </c>
      <c r="E6" s="197">
        <v>16.829999999999998</v>
      </c>
      <c r="F6" s="197">
        <f t="shared" ref="F6:F9" si="0">E6*D6</f>
        <v>1.6829999999999998</v>
      </c>
    </row>
    <row r="7" spans="1:6" ht="27.6">
      <c r="A7" s="185" t="s">
        <v>123</v>
      </c>
      <c r="B7" s="196" t="s">
        <v>116</v>
      </c>
      <c r="C7" s="185" t="s">
        <v>119</v>
      </c>
      <c r="D7" s="185">
        <v>0.41</v>
      </c>
      <c r="E7" s="197">
        <v>152</v>
      </c>
      <c r="F7" s="197">
        <f t="shared" si="0"/>
        <v>62.319999999999993</v>
      </c>
    </row>
    <row r="8" spans="1:6" ht="41.4">
      <c r="A8" s="185" t="s">
        <v>124</v>
      </c>
      <c r="B8" s="196" t="s">
        <v>117</v>
      </c>
      <c r="C8" s="185" t="s">
        <v>120</v>
      </c>
      <c r="D8" s="185">
        <v>0.4</v>
      </c>
      <c r="E8" s="197">
        <v>21.1</v>
      </c>
      <c r="F8" s="197">
        <f t="shared" si="0"/>
        <v>8.4400000000000013</v>
      </c>
    </row>
    <row r="9" spans="1:6" ht="27.6">
      <c r="A9" s="185" t="s">
        <v>125</v>
      </c>
      <c r="B9" s="196" t="s">
        <v>118</v>
      </c>
      <c r="C9" s="185" t="s">
        <v>120</v>
      </c>
      <c r="D9" s="198">
        <v>0.4</v>
      </c>
      <c r="E9" s="197">
        <v>17.07</v>
      </c>
      <c r="F9" s="197">
        <f t="shared" si="0"/>
        <v>6.8280000000000003</v>
      </c>
    </row>
    <row r="10" spans="1:6" ht="14.4">
      <c r="A10" s="199"/>
      <c r="B10" s="200"/>
      <c r="C10" s="190"/>
      <c r="D10" s="190"/>
      <c r="E10" s="201" t="s">
        <v>113</v>
      </c>
      <c r="F10" s="202">
        <f>SUM(F5:F9)</f>
        <v>176.27099999999999</v>
      </c>
    </row>
    <row r="13" spans="1:6" ht="14.4">
      <c r="A13" s="192"/>
      <c r="B13" s="235" t="str">
        <f>planilha!E20</f>
        <v>Porta de madeira para pintura, semi-oca (pesada) 80x210cm, espessura de 3,5cm, incluso dobradiças</v>
      </c>
      <c r="C13" s="236"/>
      <c r="D13" s="236"/>
      <c r="E13" s="237"/>
      <c r="F13" s="193" t="s">
        <v>82</v>
      </c>
    </row>
    <row r="14" spans="1:6" ht="14.4">
      <c r="A14" s="192" t="s">
        <v>107</v>
      </c>
      <c r="B14" s="194" t="s">
        <v>108</v>
      </c>
      <c r="C14" s="192" t="s">
        <v>82</v>
      </c>
      <c r="D14" s="192" t="s">
        <v>109</v>
      </c>
      <c r="E14" s="195" t="s">
        <v>110</v>
      </c>
      <c r="F14" s="192" t="s">
        <v>111</v>
      </c>
    </row>
    <row r="15" spans="1:6" ht="69">
      <c r="A15" s="185" t="s">
        <v>131</v>
      </c>
      <c r="B15" s="196" t="s">
        <v>126</v>
      </c>
      <c r="C15" s="185" t="s">
        <v>82</v>
      </c>
      <c r="D15" s="185">
        <v>3</v>
      </c>
      <c r="E15" s="185">
        <v>26.95</v>
      </c>
      <c r="F15" s="197">
        <f>E15*D15</f>
        <v>80.849999999999994</v>
      </c>
    </row>
    <row r="16" spans="1:6" ht="55.2">
      <c r="A16" s="185" t="s">
        <v>132</v>
      </c>
      <c r="B16" s="196" t="s">
        <v>127</v>
      </c>
      <c r="C16" s="185" t="s">
        <v>82</v>
      </c>
      <c r="D16" s="185">
        <v>19.8</v>
      </c>
      <c r="E16" s="185">
        <v>0.08</v>
      </c>
      <c r="F16" s="203">
        <v>1.58</v>
      </c>
    </row>
    <row r="17" spans="1:6" ht="96.6">
      <c r="A17" s="185" t="s">
        <v>133</v>
      </c>
      <c r="B17" s="196" t="s">
        <v>128</v>
      </c>
      <c r="C17" s="185" t="s">
        <v>82</v>
      </c>
      <c r="D17" s="185">
        <v>1</v>
      </c>
      <c r="E17" s="185">
        <v>332.49</v>
      </c>
      <c r="F17" s="197">
        <f t="shared" ref="F17" si="1">E17*D17</f>
        <v>332.49</v>
      </c>
    </row>
    <row r="18" spans="1:6" ht="41.4">
      <c r="A18" s="185" t="s">
        <v>134</v>
      </c>
      <c r="B18" s="196" t="s">
        <v>129</v>
      </c>
      <c r="C18" s="185" t="s">
        <v>120</v>
      </c>
      <c r="D18" s="185">
        <v>2.145</v>
      </c>
      <c r="E18" s="185">
        <v>21.09</v>
      </c>
      <c r="F18" s="197">
        <v>45.23</v>
      </c>
    </row>
    <row r="19" spans="1:6" ht="27.6">
      <c r="A19" s="185" t="s">
        <v>135</v>
      </c>
      <c r="B19" s="196" t="s">
        <v>130</v>
      </c>
      <c r="C19" s="185" t="s">
        <v>120</v>
      </c>
      <c r="D19" s="198">
        <v>1.073</v>
      </c>
      <c r="E19" s="198">
        <v>17.09</v>
      </c>
      <c r="F19" s="197">
        <v>18.329999999999998</v>
      </c>
    </row>
    <row r="20" spans="1:6" ht="14.4">
      <c r="A20" s="199"/>
      <c r="B20" s="200"/>
      <c r="C20" s="190"/>
      <c r="D20" s="190"/>
      <c r="E20" s="201" t="s">
        <v>113</v>
      </c>
      <c r="F20" s="202">
        <f>SUM(F15:F19)</f>
        <v>478.48</v>
      </c>
    </row>
    <row r="23" spans="1:6" ht="14.4">
      <c r="A23" s="192"/>
      <c r="B23" s="235" t="str">
        <f>planilha!E21</f>
        <v>Porta de madeira para pintura, semi-oca (pesada) 90x210cm, espessura de 3,5cm, incluso dobradiças</v>
      </c>
      <c r="C23" s="236"/>
      <c r="D23" s="236"/>
      <c r="E23" s="237"/>
      <c r="F23" s="193" t="s">
        <v>82</v>
      </c>
    </row>
    <row r="24" spans="1:6" ht="14.4">
      <c r="A24" s="192" t="s">
        <v>107</v>
      </c>
      <c r="B24" s="194" t="s">
        <v>108</v>
      </c>
      <c r="C24" s="192" t="s">
        <v>82</v>
      </c>
      <c r="D24" s="192" t="s">
        <v>109</v>
      </c>
      <c r="E24" s="195" t="s">
        <v>110</v>
      </c>
      <c r="F24" s="192" t="s">
        <v>111</v>
      </c>
    </row>
    <row r="25" spans="1:6" ht="69">
      <c r="A25" s="63" t="s">
        <v>131</v>
      </c>
      <c r="B25" s="196" t="s">
        <v>126</v>
      </c>
      <c r="C25" s="63" t="s">
        <v>82</v>
      </c>
      <c r="D25" s="185">
        <v>3</v>
      </c>
      <c r="E25" s="185">
        <v>26.95</v>
      </c>
      <c r="F25" s="197">
        <f>E25*D25</f>
        <v>80.849999999999994</v>
      </c>
    </row>
    <row r="26" spans="1:6" ht="96.6">
      <c r="A26" s="63" t="s">
        <v>143</v>
      </c>
      <c r="B26" s="196" t="s">
        <v>136</v>
      </c>
      <c r="C26" s="63" t="s">
        <v>82</v>
      </c>
      <c r="D26" s="185">
        <v>1</v>
      </c>
      <c r="E26" s="185">
        <v>214.12</v>
      </c>
      <c r="F26" s="197">
        <f t="shared" ref="F26:F27" si="2">E26*D26</f>
        <v>214.12</v>
      </c>
    </row>
    <row r="27" spans="1:6" ht="55.2">
      <c r="A27" s="63" t="s">
        <v>132</v>
      </c>
      <c r="B27" s="196" t="s">
        <v>127</v>
      </c>
      <c r="C27" s="63" t="s">
        <v>82</v>
      </c>
      <c r="D27" s="185">
        <v>19.8</v>
      </c>
      <c r="E27" s="185">
        <v>0.08</v>
      </c>
      <c r="F27" s="197">
        <f t="shared" si="2"/>
        <v>1.5840000000000001</v>
      </c>
    </row>
    <row r="28" spans="1:6" ht="41.4">
      <c r="A28" s="63" t="s">
        <v>134</v>
      </c>
      <c r="B28" s="196" t="s">
        <v>129</v>
      </c>
      <c r="C28" s="63" t="s">
        <v>120</v>
      </c>
      <c r="D28" s="185">
        <v>1.6779999999999999</v>
      </c>
      <c r="E28" s="185">
        <v>21.09</v>
      </c>
      <c r="F28" s="197">
        <v>35.380000000000003</v>
      </c>
    </row>
    <row r="29" spans="1:6" ht="27.6">
      <c r="A29" s="63" t="s">
        <v>135</v>
      </c>
      <c r="B29" s="196" t="s">
        <v>130</v>
      </c>
      <c r="C29" s="63" t="s">
        <v>120</v>
      </c>
      <c r="D29" s="198">
        <v>0.83899999999999997</v>
      </c>
      <c r="E29" s="204">
        <v>17.09</v>
      </c>
      <c r="F29" s="197">
        <v>14.33</v>
      </c>
    </row>
    <row r="30" spans="1:6" ht="14.4">
      <c r="A30" s="199"/>
      <c r="B30" s="200"/>
      <c r="C30" s="190"/>
      <c r="D30" s="190"/>
      <c r="E30" s="201" t="s">
        <v>113</v>
      </c>
      <c r="F30" s="202">
        <f>SUM(F25:F29)</f>
        <v>346.26400000000001</v>
      </c>
    </row>
    <row r="33" spans="1:6" ht="14.4">
      <c r="A33" s="192"/>
      <c r="B33" s="235" t="str">
        <f>planilha!E22</f>
        <v>Porta mad. compens. c/ caix. aduela e alizar - PORTA BANHEIRO - DIVISORIAS</v>
      </c>
      <c r="C33" s="236"/>
      <c r="D33" s="236"/>
      <c r="E33" s="237"/>
      <c r="F33" s="193" t="s">
        <v>3</v>
      </c>
    </row>
    <row r="34" spans="1:6" ht="14.4">
      <c r="A34" s="192" t="s">
        <v>107</v>
      </c>
      <c r="B34" s="194" t="s">
        <v>108</v>
      </c>
      <c r="C34" s="192" t="s">
        <v>82</v>
      </c>
      <c r="D34" s="192" t="s">
        <v>109</v>
      </c>
      <c r="E34" s="195" t="s">
        <v>110</v>
      </c>
      <c r="F34" s="192" t="s">
        <v>111</v>
      </c>
    </row>
    <row r="35" spans="1:6" ht="13.8">
      <c r="A35" s="63" t="s">
        <v>144</v>
      </c>
      <c r="B35" s="196" t="s">
        <v>137</v>
      </c>
      <c r="C35" s="63" t="s">
        <v>141</v>
      </c>
      <c r="D35" s="185">
        <v>6</v>
      </c>
      <c r="E35" s="197">
        <v>12</v>
      </c>
      <c r="F35" s="197">
        <f>E35*D35</f>
        <v>72</v>
      </c>
    </row>
    <row r="36" spans="1:6" ht="13.8">
      <c r="A36" s="63" t="s">
        <v>145</v>
      </c>
      <c r="B36" s="196" t="s">
        <v>138</v>
      </c>
      <c r="C36" s="63" t="s">
        <v>3</v>
      </c>
      <c r="D36" s="185">
        <v>0.6</v>
      </c>
      <c r="E36" s="197">
        <v>138.5</v>
      </c>
      <c r="F36" s="197">
        <f t="shared" ref="F36:F40" si="3">E36*D36</f>
        <v>83.1</v>
      </c>
    </row>
    <row r="37" spans="1:6" ht="27.6">
      <c r="A37" s="63" t="s">
        <v>146</v>
      </c>
      <c r="B37" s="196" t="s">
        <v>139</v>
      </c>
      <c r="C37" s="63" t="s">
        <v>3</v>
      </c>
      <c r="D37" s="185">
        <v>1</v>
      </c>
      <c r="E37" s="197">
        <v>134.68</v>
      </c>
      <c r="F37" s="197">
        <f t="shared" si="3"/>
        <v>134.68</v>
      </c>
    </row>
    <row r="38" spans="1:6" ht="41.4">
      <c r="A38" s="63" t="s">
        <v>124</v>
      </c>
      <c r="B38" s="196" t="s">
        <v>117</v>
      </c>
      <c r="C38" s="63" t="s">
        <v>120</v>
      </c>
      <c r="D38" s="185">
        <v>4.7</v>
      </c>
      <c r="E38" s="197">
        <v>21.1</v>
      </c>
      <c r="F38" s="197">
        <f t="shared" si="3"/>
        <v>99.170000000000016</v>
      </c>
    </row>
    <row r="39" spans="1:6" s="58" customFormat="1" ht="27.6">
      <c r="A39" s="63" t="s">
        <v>147</v>
      </c>
      <c r="B39" s="196" t="s">
        <v>140</v>
      </c>
      <c r="C39" s="63" t="s">
        <v>120</v>
      </c>
      <c r="D39" s="185">
        <v>0.3</v>
      </c>
      <c r="E39" s="197">
        <v>21.29</v>
      </c>
      <c r="F39" s="197">
        <f t="shared" si="3"/>
        <v>6.3869999999999996</v>
      </c>
    </row>
    <row r="40" spans="1:6" ht="27.6">
      <c r="A40" s="63" t="s">
        <v>148</v>
      </c>
      <c r="B40" s="196" t="s">
        <v>130</v>
      </c>
      <c r="C40" s="63" t="s">
        <v>120</v>
      </c>
      <c r="D40" s="198">
        <v>1.2</v>
      </c>
      <c r="E40" s="197">
        <v>17.07</v>
      </c>
      <c r="F40" s="197">
        <f t="shared" si="3"/>
        <v>20.483999999999998</v>
      </c>
    </row>
    <row r="41" spans="1:6" ht="14.4">
      <c r="A41" s="199"/>
      <c r="B41" s="200"/>
      <c r="C41" s="190"/>
      <c r="D41" s="190"/>
      <c r="E41" s="201" t="s">
        <v>113</v>
      </c>
      <c r="F41" s="202">
        <f>SUM(F35:F40)</f>
        <v>415.82099999999997</v>
      </c>
    </row>
    <row r="44" spans="1:6" ht="14.4">
      <c r="A44" s="192"/>
      <c r="B44" s="235" t="str">
        <f>planilha!E23</f>
        <v>Porta mad. compens. c/ caix. aduela e alizar - PORTA BANHEIRO</v>
      </c>
      <c r="C44" s="236"/>
      <c r="D44" s="236"/>
      <c r="E44" s="237"/>
      <c r="F44" s="193" t="s">
        <v>3</v>
      </c>
    </row>
    <row r="45" spans="1:6" ht="14.4">
      <c r="A45" s="192" t="s">
        <v>107</v>
      </c>
      <c r="B45" s="194" t="s">
        <v>108</v>
      </c>
      <c r="C45" s="192" t="s">
        <v>82</v>
      </c>
      <c r="D45" s="192" t="s">
        <v>109</v>
      </c>
      <c r="E45" s="195" t="s">
        <v>110</v>
      </c>
      <c r="F45" s="192" t="s">
        <v>111</v>
      </c>
    </row>
    <row r="46" spans="1:6" ht="13.8">
      <c r="A46" s="63" t="s">
        <v>144</v>
      </c>
      <c r="B46" s="196" t="s">
        <v>137</v>
      </c>
      <c r="C46" s="63" t="s">
        <v>141</v>
      </c>
      <c r="D46" s="185">
        <v>6</v>
      </c>
      <c r="E46" s="197">
        <v>12</v>
      </c>
      <c r="F46" s="197">
        <f>E46*D46</f>
        <v>72</v>
      </c>
    </row>
    <row r="47" spans="1:6" ht="13.8">
      <c r="A47" s="63" t="s">
        <v>145</v>
      </c>
      <c r="B47" s="196" t="s">
        <v>138</v>
      </c>
      <c r="C47" s="63" t="s">
        <v>3</v>
      </c>
      <c r="D47" s="185">
        <v>0.6</v>
      </c>
      <c r="E47" s="197">
        <v>138.5</v>
      </c>
      <c r="F47" s="197">
        <f t="shared" ref="F47:F51" si="4">E47*D47</f>
        <v>83.1</v>
      </c>
    </row>
    <row r="48" spans="1:6" ht="27.6">
      <c r="A48" s="63" t="s">
        <v>146</v>
      </c>
      <c r="B48" s="196" t="s">
        <v>139</v>
      </c>
      <c r="C48" s="63" t="s">
        <v>3</v>
      </c>
      <c r="D48" s="185">
        <v>1</v>
      </c>
      <c r="E48" s="197">
        <v>134.68</v>
      </c>
      <c r="F48" s="197">
        <f t="shared" si="4"/>
        <v>134.68</v>
      </c>
    </row>
    <row r="49" spans="1:6" ht="41.4">
      <c r="A49" s="63" t="s">
        <v>124</v>
      </c>
      <c r="B49" s="196" t="s">
        <v>117</v>
      </c>
      <c r="C49" s="63" t="s">
        <v>120</v>
      </c>
      <c r="D49" s="185">
        <v>4.7</v>
      </c>
      <c r="E49" s="197">
        <v>21.1</v>
      </c>
      <c r="F49" s="197">
        <f t="shared" si="4"/>
        <v>99.170000000000016</v>
      </c>
    </row>
    <row r="50" spans="1:6" ht="27.6">
      <c r="A50" s="63" t="s">
        <v>147</v>
      </c>
      <c r="B50" s="196" t="s">
        <v>140</v>
      </c>
      <c r="C50" s="63" t="s">
        <v>120</v>
      </c>
      <c r="D50" s="185">
        <v>0.3</v>
      </c>
      <c r="E50" s="197">
        <v>21.29</v>
      </c>
      <c r="F50" s="197">
        <f t="shared" si="4"/>
        <v>6.3869999999999996</v>
      </c>
    </row>
    <row r="51" spans="1:6" ht="27.6">
      <c r="A51" s="63" t="s">
        <v>148</v>
      </c>
      <c r="B51" s="196" t="s">
        <v>130</v>
      </c>
      <c r="C51" s="63" t="s">
        <v>120</v>
      </c>
      <c r="D51" s="198">
        <v>1.2</v>
      </c>
      <c r="E51" s="197">
        <v>17.07</v>
      </c>
      <c r="F51" s="197">
        <f t="shared" si="4"/>
        <v>20.483999999999998</v>
      </c>
    </row>
    <row r="52" spans="1:6" ht="14.4">
      <c r="A52" s="199"/>
      <c r="B52" s="200"/>
      <c r="C52" s="190"/>
      <c r="D52" s="190"/>
      <c r="E52" s="201" t="s">
        <v>113</v>
      </c>
      <c r="F52" s="202">
        <f>SUM(F46:F51)</f>
        <v>415.82099999999997</v>
      </c>
    </row>
    <row r="55" spans="1:6" ht="14.4">
      <c r="A55" s="192"/>
      <c r="B55" s="235" t="str">
        <f>planilha!E27</f>
        <v xml:space="preserve">Cobertura - telha de aluminio ondulada e=0,5mm </v>
      </c>
      <c r="C55" s="236"/>
      <c r="D55" s="236"/>
      <c r="E55" s="237"/>
      <c r="F55" s="193" t="s">
        <v>3</v>
      </c>
    </row>
    <row r="56" spans="1:6" ht="14.4">
      <c r="A56" s="192" t="s">
        <v>107</v>
      </c>
      <c r="B56" s="194" t="s">
        <v>108</v>
      </c>
      <c r="C56" s="192" t="s">
        <v>82</v>
      </c>
      <c r="D56" s="192" t="s">
        <v>109</v>
      </c>
      <c r="E56" s="195" t="s">
        <v>110</v>
      </c>
      <c r="F56" s="192" t="s">
        <v>111</v>
      </c>
    </row>
    <row r="57" spans="1:6" ht="27.6">
      <c r="A57" s="63" t="s">
        <v>153</v>
      </c>
      <c r="B57" s="196" t="s">
        <v>149</v>
      </c>
      <c r="C57" s="63" t="s">
        <v>156</v>
      </c>
      <c r="D57" s="185">
        <v>2</v>
      </c>
      <c r="E57" s="197">
        <v>2.58</v>
      </c>
      <c r="F57" s="197">
        <f>E57*D57</f>
        <v>5.16</v>
      </c>
    </row>
    <row r="58" spans="1:6" ht="13.8">
      <c r="A58" s="63" t="s">
        <v>154</v>
      </c>
      <c r="B58" s="196" t="s">
        <v>150</v>
      </c>
      <c r="C58" s="63" t="s">
        <v>112</v>
      </c>
      <c r="D58" s="185">
        <v>0.01</v>
      </c>
      <c r="E58" s="197">
        <v>12.5</v>
      </c>
      <c r="F58" s="197">
        <f t="shared" ref="F58:F62" si="5">E58*D58</f>
        <v>0.125</v>
      </c>
    </row>
    <row r="59" spans="1:6" ht="27.6">
      <c r="A59" s="63" t="s">
        <v>155</v>
      </c>
      <c r="B59" s="196" t="s">
        <v>151</v>
      </c>
      <c r="C59" s="63" t="s">
        <v>3</v>
      </c>
      <c r="D59" s="185">
        <v>1.1000000000000001</v>
      </c>
      <c r="E59" s="197">
        <v>38</v>
      </c>
      <c r="F59" s="197">
        <f t="shared" si="5"/>
        <v>41.800000000000004</v>
      </c>
    </row>
    <row r="60" spans="1:6" ht="27.6">
      <c r="A60" s="63" t="s">
        <v>148</v>
      </c>
      <c r="B60" s="196" t="s">
        <v>130</v>
      </c>
      <c r="C60" s="63" t="s">
        <v>120</v>
      </c>
      <c r="D60" s="185">
        <v>0.3</v>
      </c>
      <c r="E60" s="197">
        <v>17.07</v>
      </c>
      <c r="F60" s="197">
        <f t="shared" si="5"/>
        <v>5.1209999999999996</v>
      </c>
    </row>
    <row r="61" spans="1:6" ht="27.6">
      <c r="A61" s="63">
        <v>280028</v>
      </c>
      <c r="B61" s="196" t="s">
        <v>152</v>
      </c>
      <c r="C61" s="63" t="s">
        <v>120</v>
      </c>
      <c r="D61" s="185">
        <v>0.3</v>
      </c>
      <c r="E61" s="197">
        <v>21.06</v>
      </c>
      <c r="F61" s="197">
        <f t="shared" si="5"/>
        <v>6.3179999999999996</v>
      </c>
    </row>
    <row r="62" spans="1:6" ht="13.8">
      <c r="A62" s="63"/>
      <c r="B62" s="196"/>
      <c r="C62" s="63"/>
      <c r="D62" s="198"/>
      <c r="E62" s="197"/>
      <c r="F62" s="197">
        <f t="shared" si="5"/>
        <v>0</v>
      </c>
    </row>
    <row r="63" spans="1:6" ht="14.4">
      <c r="A63" s="199"/>
      <c r="B63" s="200"/>
      <c r="C63" s="190"/>
      <c r="D63" s="190"/>
      <c r="E63" s="201" t="s">
        <v>113</v>
      </c>
      <c r="F63" s="202">
        <v>58.53</v>
      </c>
    </row>
    <row r="66" spans="1:6" ht="14.4">
      <c r="A66" s="192"/>
      <c r="B66" s="235" t="str">
        <f>planilha!E32</f>
        <v>Piso korodur (incluso execução)</v>
      </c>
      <c r="C66" s="236"/>
      <c r="D66" s="236"/>
      <c r="E66" s="237"/>
      <c r="F66" s="193" t="s">
        <v>3</v>
      </c>
    </row>
    <row r="67" spans="1:6" ht="14.4">
      <c r="A67" s="192" t="s">
        <v>107</v>
      </c>
      <c r="B67" s="194" t="s">
        <v>108</v>
      </c>
      <c r="C67" s="192" t="s">
        <v>82</v>
      </c>
      <c r="D67" s="192" t="s">
        <v>109</v>
      </c>
      <c r="E67" s="195" t="s">
        <v>110</v>
      </c>
      <c r="F67" s="192" t="s">
        <v>111</v>
      </c>
    </row>
    <row r="68" spans="1:6" ht="27.6">
      <c r="A68" s="63" t="s">
        <v>158</v>
      </c>
      <c r="B68" s="196" t="s">
        <v>157</v>
      </c>
      <c r="C68" s="63" t="s">
        <v>3</v>
      </c>
      <c r="D68" s="185"/>
      <c r="E68" s="197"/>
      <c r="F68" s="197">
        <v>104.4</v>
      </c>
    </row>
    <row r="69" spans="1:6" ht="13.8">
      <c r="A69" s="63"/>
      <c r="B69" s="196"/>
      <c r="C69" s="63"/>
      <c r="D69" s="185"/>
      <c r="E69" s="197"/>
      <c r="F69" s="197">
        <f t="shared" ref="F69:F73" si="6">E69*D69</f>
        <v>0</v>
      </c>
    </row>
    <row r="70" spans="1:6" ht="13.8">
      <c r="A70" s="63"/>
      <c r="B70" s="196"/>
      <c r="C70" s="63"/>
      <c r="D70" s="185"/>
      <c r="E70" s="197"/>
      <c r="F70" s="197">
        <f t="shared" si="6"/>
        <v>0</v>
      </c>
    </row>
    <row r="71" spans="1:6" ht="13.8">
      <c r="A71" s="63"/>
      <c r="B71" s="196"/>
      <c r="C71" s="63"/>
      <c r="D71" s="185"/>
      <c r="E71" s="197"/>
      <c r="F71" s="197">
        <f t="shared" si="6"/>
        <v>0</v>
      </c>
    </row>
    <row r="72" spans="1:6" ht="13.8">
      <c r="A72" s="63"/>
      <c r="B72" s="196"/>
      <c r="C72" s="63"/>
      <c r="D72" s="185"/>
      <c r="E72" s="197"/>
      <c r="F72" s="197">
        <f t="shared" si="6"/>
        <v>0</v>
      </c>
    </row>
    <row r="73" spans="1:6" ht="13.8">
      <c r="A73" s="63"/>
      <c r="B73" s="196"/>
      <c r="C73" s="63"/>
      <c r="D73" s="198"/>
      <c r="E73" s="197"/>
      <c r="F73" s="197">
        <f t="shared" si="6"/>
        <v>0</v>
      </c>
    </row>
    <row r="74" spans="1:6" ht="14.4">
      <c r="A74" s="199"/>
      <c r="B74" s="200"/>
      <c r="C74" s="190"/>
      <c r="D74" s="190"/>
      <c r="E74" s="201" t="s">
        <v>113</v>
      </c>
      <c r="F74" s="202">
        <f>SUM(F68:F73)</f>
        <v>104.4</v>
      </c>
    </row>
    <row r="77" spans="1:6" ht="14.4">
      <c r="A77" s="192"/>
      <c r="B77" s="235" t="str">
        <f>planilha!E33</f>
        <v>Revestimento cerâmico para piso com placas de dimensões 40x40cm antiderrapante</v>
      </c>
      <c r="C77" s="236"/>
      <c r="D77" s="236"/>
      <c r="E77" s="237"/>
      <c r="F77" s="193" t="s">
        <v>3</v>
      </c>
    </row>
    <row r="78" spans="1:6" ht="14.4">
      <c r="A78" s="192" t="s">
        <v>107</v>
      </c>
      <c r="B78" s="194" t="s">
        <v>108</v>
      </c>
      <c r="C78" s="192" t="s">
        <v>82</v>
      </c>
      <c r="D78" s="192" t="s">
        <v>109</v>
      </c>
      <c r="E78" s="195" t="s">
        <v>110</v>
      </c>
      <c r="F78" s="192" t="s">
        <v>111</v>
      </c>
    </row>
    <row r="79" spans="1:6" ht="13.8">
      <c r="A79" s="63" t="s">
        <v>162</v>
      </c>
      <c r="B79" s="196" t="s">
        <v>159</v>
      </c>
      <c r="C79" s="63" t="s">
        <v>112</v>
      </c>
      <c r="D79" s="185">
        <v>5</v>
      </c>
      <c r="E79" s="197">
        <v>0.75</v>
      </c>
      <c r="F79" s="197">
        <f>E79*D79</f>
        <v>3.75</v>
      </c>
    </row>
    <row r="80" spans="1:6" ht="13.8">
      <c r="A80" s="63" t="s">
        <v>163</v>
      </c>
      <c r="B80" s="196" t="s">
        <v>160</v>
      </c>
      <c r="C80" s="63" t="s">
        <v>112</v>
      </c>
      <c r="D80" s="185">
        <v>1.2</v>
      </c>
      <c r="E80" s="197">
        <v>4.4800000000000004</v>
      </c>
      <c r="F80" s="197">
        <f>E80*D80</f>
        <v>5.3760000000000003</v>
      </c>
    </row>
    <row r="81" spans="1:6" ht="27.6">
      <c r="A81" s="63" t="s">
        <v>164</v>
      </c>
      <c r="B81" s="196" t="s">
        <v>161</v>
      </c>
      <c r="C81" s="63" t="s">
        <v>3</v>
      </c>
      <c r="D81" s="185">
        <v>1.05</v>
      </c>
      <c r="E81" s="197">
        <v>35.6</v>
      </c>
      <c r="F81" s="197">
        <f t="shared" ref="F81:F84" si="7">E81*D81</f>
        <v>37.380000000000003</v>
      </c>
    </row>
    <row r="82" spans="1:6" ht="27.6">
      <c r="A82" s="63" t="s">
        <v>147</v>
      </c>
      <c r="B82" s="196" t="s">
        <v>140</v>
      </c>
      <c r="C82" s="63" t="s">
        <v>120</v>
      </c>
      <c r="D82" s="185">
        <v>1.2</v>
      </c>
      <c r="E82" s="197">
        <v>21.29</v>
      </c>
      <c r="F82" s="197">
        <f t="shared" si="7"/>
        <v>25.547999999999998</v>
      </c>
    </row>
    <row r="83" spans="1:6" ht="27.6">
      <c r="A83" s="63" t="s">
        <v>148</v>
      </c>
      <c r="B83" s="196" t="s">
        <v>130</v>
      </c>
      <c r="C83" s="63" t="s">
        <v>120</v>
      </c>
      <c r="D83" s="185">
        <v>0.6</v>
      </c>
      <c r="E83" s="197">
        <v>17.07</v>
      </c>
      <c r="F83" s="197">
        <f t="shared" si="7"/>
        <v>10.241999999999999</v>
      </c>
    </row>
    <row r="84" spans="1:6" ht="13.8">
      <c r="A84" s="63"/>
      <c r="B84" s="196"/>
      <c r="C84" s="63"/>
      <c r="D84" s="198"/>
      <c r="E84" s="197"/>
      <c r="F84" s="197">
        <f t="shared" si="7"/>
        <v>0</v>
      </c>
    </row>
    <row r="85" spans="1:6" ht="14.4">
      <c r="A85" s="199"/>
      <c r="B85" s="200"/>
      <c r="C85" s="190"/>
      <c r="D85" s="190"/>
      <c r="E85" s="201" t="s">
        <v>113</v>
      </c>
      <c r="F85" s="202">
        <f>SUM(F79:F84)</f>
        <v>82.296000000000006</v>
      </c>
    </row>
    <row r="88" spans="1:6" ht="14.4">
      <c r="A88" s="192"/>
      <c r="B88" s="235" t="str">
        <f>planilha!E35</f>
        <v xml:space="preserve">Camada regularizadora no traço 1:4 - recuperação de passeio </v>
      </c>
      <c r="C88" s="236"/>
      <c r="D88" s="236"/>
      <c r="E88" s="237"/>
      <c r="F88" s="193" t="s">
        <v>3</v>
      </c>
    </row>
    <row r="89" spans="1:6" ht="14.4">
      <c r="A89" s="192" t="s">
        <v>107</v>
      </c>
      <c r="B89" s="194" t="s">
        <v>108</v>
      </c>
      <c r="C89" s="192" t="s">
        <v>82</v>
      </c>
      <c r="D89" s="192" t="s">
        <v>109</v>
      </c>
      <c r="E89" s="195" t="s">
        <v>110</v>
      </c>
      <c r="F89" s="192" t="s">
        <v>111</v>
      </c>
    </row>
    <row r="90" spans="1:6" ht="13.8">
      <c r="A90" s="63" t="s">
        <v>168</v>
      </c>
      <c r="B90" s="196" t="s">
        <v>165</v>
      </c>
      <c r="C90" s="63" t="s">
        <v>18</v>
      </c>
      <c r="D90" s="185">
        <v>3.6999999999999998E-2</v>
      </c>
      <c r="E90" s="197">
        <v>65.38</v>
      </c>
      <c r="F90" s="197">
        <f>E90*D90</f>
        <v>2.4190599999999995</v>
      </c>
    </row>
    <row r="91" spans="1:6" ht="13.8">
      <c r="A91" s="63" t="s">
        <v>169</v>
      </c>
      <c r="B91" s="196" t="s">
        <v>166</v>
      </c>
      <c r="C91" s="63" t="s">
        <v>167</v>
      </c>
      <c r="D91" s="185">
        <v>0.15</v>
      </c>
      <c r="E91" s="197">
        <v>44.5</v>
      </c>
      <c r="F91" s="197">
        <f>E91*D91</f>
        <v>6.6749999999999998</v>
      </c>
    </row>
    <row r="92" spans="1:6" ht="27.6">
      <c r="A92" s="63" t="s">
        <v>147</v>
      </c>
      <c r="B92" s="196" t="s">
        <v>140</v>
      </c>
      <c r="C92" s="63" t="s">
        <v>120</v>
      </c>
      <c r="D92" s="185">
        <v>0.6</v>
      </c>
      <c r="E92" s="197">
        <v>21.29</v>
      </c>
      <c r="F92" s="197">
        <f t="shared" ref="F92:F95" si="8">E92*D92</f>
        <v>12.773999999999999</v>
      </c>
    </row>
    <row r="93" spans="1:6" ht="27.6">
      <c r="A93" s="63" t="s">
        <v>148</v>
      </c>
      <c r="B93" s="196" t="s">
        <v>118</v>
      </c>
      <c r="C93" s="63" t="s">
        <v>120</v>
      </c>
      <c r="D93" s="185">
        <v>0.8</v>
      </c>
      <c r="E93" s="197">
        <v>17.07</v>
      </c>
      <c r="F93" s="197">
        <f t="shared" si="8"/>
        <v>13.656000000000001</v>
      </c>
    </row>
    <row r="94" spans="1:6" ht="13.8">
      <c r="A94" s="63"/>
      <c r="B94" s="196"/>
      <c r="C94" s="63"/>
      <c r="D94" s="185"/>
      <c r="E94" s="197"/>
      <c r="F94" s="197">
        <f t="shared" si="8"/>
        <v>0</v>
      </c>
    </row>
    <row r="95" spans="1:6" ht="13.8">
      <c r="A95" s="63"/>
      <c r="B95" s="196"/>
      <c r="C95" s="63"/>
      <c r="D95" s="198"/>
      <c r="E95" s="197"/>
      <c r="F95" s="197">
        <f t="shared" si="8"/>
        <v>0</v>
      </c>
    </row>
    <row r="96" spans="1:6" ht="14.4">
      <c r="A96" s="199"/>
      <c r="B96" s="200"/>
      <c r="C96" s="190"/>
      <c r="D96" s="190"/>
      <c r="E96" s="201" t="s">
        <v>113</v>
      </c>
      <c r="F96" s="202">
        <v>35.53</v>
      </c>
    </row>
    <row r="99" spans="1:6" ht="14.4">
      <c r="A99" s="192"/>
      <c r="B99" s="235" t="str">
        <f>planilha!E36</f>
        <v>Concreto c/ seixo Fck= 15 MPA (incl. lançamento e adensamento)  - RAMPA</v>
      </c>
      <c r="C99" s="236"/>
      <c r="D99" s="236"/>
      <c r="E99" s="237"/>
      <c r="F99" s="193" t="s">
        <v>3</v>
      </c>
    </row>
    <row r="100" spans="1:6" ht="14.4">
      <c r="A100" s="192" t="s">
        <v>107</v>
      </c>
      <c r="B100" s="194" t="s">
        <v>108</v>
      </c>
      <c r="C100" s="192" t="s">
        <v>82</v>
      </c>
      <c r="D100" s="192" t="s">
        <v>109</v>
      </c>
      <c r="E100" s="195" t="s">
        <v>110</v>
      </c>
      <c r="F100" s="192" t="s">
        <v>111</v>
      </c>
    </row>
    <row r="101" spans="1:6" ht="13.8">
      <c r="A101" s="63" t="s">
        <v>175</v>
      </c>
      <c r="B101" s="196" t="s">
        <v>170</v>
      </c>
      <c r="C101" s="63" t="s">
        <v>18</v>
      </c>
      <c r="D101" s="185">
        <v>0.9</v>
      </c>
      <c r="E101" s="197">
        <v>65.38</v>
      </c>
      <c r="F101" s="197">
        <f>E101*D101</f>
        <v>58.841999999999999</v>
      </c>
    </row>
    <row r="102" spans="1:6" ht="13.8">
      <c r="A102" s="63" t="s">
        <v>176</v>
      </c>
      <c r="B102" s="196" t="s">
        <v>171</v>
      </c>
      <c r="C102" s="63" t="s">
        <v>167</v>
      </c>
      <c r="D102" s="185">
        <v>5.9</v>
      </c>
      <c r="E102" s="197">
        <v>44.5</v>
      </c>
      <c r="F102" s="197">
        <f>E102*D102</f>
        <v>262.55</v>
      </c>
    </row>
    <row r="103" spans="1:6" ht="13.8">
      <c r="A103" s="63" t="s">
        <v>177</v>
      </c>
      <c r="B103" s="196" t="s">
        <v>172</v>
      </c>
      <c r="C103" s="63" t="s">
        <v>18</v>
      </c>
      <c r="D103" s="185">
        <v>0.84</v>
      </c>
      <c r="E103" s="197">
        <v>146.54</v>
      </c>
      <c r="F103" s="197">
        <f t="shared" ref="F103:F107" si="9">E103*D103</f>
        <v>123.0936</v>
      </c>
    </row>
    <row r="104" spans="1:6" ht="13.8">
      <c r="A104" s="63" t="s">
        <v>178</v>
      </c>
      <c r="B104" s="196" t="s">
        <v>173</v>
      </c>
      <c r="C104" s="63" t="s">
        <v>120</v>
      </c>
      <c r="D104" s="185">
        <v>0.72</v>
      </c>
      <c r="E104" s="197">
        <v>4.07</v>
      </c>
      <c r="F104" s="197">
        <f t="shared" si="9"/>
        <v>2.9304000000000001</v>
      </c>
    </row>
    <row r="105" spans="1:6" ht="41.4">
      <c r="A105" s="63" t="s">
        <v>179</v>
      </c>
      <c r="B105" s="196" t="s">
        <v>174</v>
      </c>
      <c r="C105" s="63" t="s">
        <v>120</v>
      </c>
      <c r="D105" s="185">
        <v>1.5</v>
      </c>
      <c r="E105" s="197">
        <v>20.079999999999998</v>
      </c>
      <c r="F105" s="197">
        <f t="shared" si="9"/>
        <v>30.119999999999997</v>
      </c>
    </row>
    <row r="106" spans="1:6" s="58" customFormat="1" ht="27.6">
      <c r="A106" s="63" t="s">
        <v>147</v>
      </c>
      <c r="B106" s="196" t="s">
        <v>140</v>
      </c>
      <c r="C106" s="63" t="s">
        <v>120</v>
      </c>
      <c r="D106" s="185">
        <v>5</v>
      </c>
      <c r="E106" s="197">
        <v>21.29</v>
      </c>
      <c r="F106" s="197">
        <f t="shared" si="9"/>
        <v>106.44999999999999</v>
      </c>
    </row>
    <row r="107" spans="1:6" ht="27.6">
      <c r="A107" s="63" t="s">
        <v>148</v>
      </c>
      <c r="B107" s="196" t="s">
        <v>130</v>
      </c>
      <c r="C107" s="63" t="s">
        <v>120</v>
      </c>
      <c r="D107" s="198">
        <v>8</v>
      </c>
      <c r="E107" s="197">
        <v>17.07</v>
      </c>
      <c r="F107" s="197">
        <f t="shared" si="9"/>
        <v>136.56</v>
      </c>
    </row>
    <row r="108" spans="1:6" ht="14.4">
      <c r="A108" s="199"/>
      <c r="B108" s="200"/>
      <c r="C108" s="190"/>
      <c r="D108" s="190"/>
      <c r="E108" s="201" t="s">
        <v>113</v>
      </c>
      <c r="F108" s="202">
        <v>720.54</v>
      </c>
    </row>
    <row r="111" spans="1:6" ht="14.4">
      <c r="A111" s="192"/>
      <c r="B111" s="235" t="str">
        <f>planilha!E40</f>
        <v>Pintura acrilica sobre paredes, platibanda e pilares, 2 demãos</v>
      </c>
      <c r="C111" s="236"/>
      <c r="D111" s="236"/>
      <c r="E111" s="237"/>
      <c r="F111" s="193" t="s">
        <v>3</v>
      </c>
    </row>
    <row r="112" spans="1:6" ht="14.4">
      <c r="A112" s="192" t="s">
        <v>107</v>
      </c>
      <c r="B112" s="194" t="s">
        <v>108</v>
      </c>
      <c r="C112" s="192" t="s">
        <v>82</v>
      </c>
      <c r="D112" s="192" t="s">
        <v>109</v>
      </c>
      <c r="E112" s="195" t="s">
        <v>110</v>
      </c>
      <c r="F112" s="192" t="s">
        <v>111</v>
      </c>
    </row>
    <row r="113" spans="1:6" ht="13.8">
      <c r="A113" s="63" t="s">
        <v>185</v>
      </c>
      <c r="B113" s="196" t="s">
        <v>180</v>
      </c>
      <c r="C113" s="63" t="s">
        <v>82</v>
      </c>
      <c r="D113" s="185">
        <v>0.06</v>
      </c>
      <c r="E113" s="197">
        <v>1.99</v>
      </c>
      <c r="F113" s="197">
        <f>E113*D113</f>
        <v>0.11939999999999999</v>
      </c>
    </row>
    <row r="114" spans="1:6" ht="27.6">
      <c r="A114" s="63" t="s">
        <v>183</v>
      </c>
      <c r="B114" s="196" t="s">
        <v>181</v>
      </c>
      <c r="C114" s="63" t="s">
        <v>82</v>
      </c>
      <c r="D114" s="185">
        <v>3.2800000000000003E-2</v>
      </c>
      <c r="E114" s="197">
        <v>189.9</v>
      </c>
      <c r="F114" s="197">
        <f t="shared" ref="F114:F117" si="10">E114*D114</f>
        <v>6.2287200000000009</v>
      </c>
    </row>
    <row r="115" spans="1:6" ht="41.4">
      <c r="A115" s="63" t="s">
        <v>184</v>
      </c>
      <c r="B115" s="196" t="s">
        <v>182</v>
      </c>
      <c r="C115" s="63" t="s">
        <v>189</v>
      </c>
      <c r="D115" s="185">
        <v>0.33</v>
      </c>
      <c r="E115" s="197">
        <v>34.72</v>
      </c>
      <c r="F115" s="197">
        <f t="shared" si="10"/>
        <v>11.457599999999999</v>
      </c>
    </row>
    <row r="116" spans="1:6" ht="27.6">
      <c r="A116" s="63" t="s">
        <v>186</v>
      </c>
      <c r="B116" s="196" t="s">
        <v>188</v>
      </c>
      <c r="C116" s="63" t="s">
        <v>120</v>
      </c>
      <c r="D116" s="185">
        <v>0.90300000000000002</v>
      </c>
      <c r="E116" s="197">
        <v>22.38</v>
      </c>
      <c r="F116" s="197">
        <f t="shared" si="10"/>
        <v>20.209139999999998</v>
      </c>
    </row>
    <row r="117" spans="1:6" ht="27.6">
      <c r="A117" s="63" t="s">
        <v>187</v>
      </c>
      <c r="B117" s="196" t="s">
        <v>130</v>
      </c>
      <c r="C117" s="63" t="s">
        <v>120</v>
      </c>
      <c r="D117" s="185">
        <v>0.91100000000000003</v>
      </c>
      <c r="E117" s="197">
        <v>17.09</v>
      </c>
      <c r="F117" s="197">
        <f t="shared" si="10"/>
        <v>15.568990000000001</v>
      </c>
    </row>
    <row r="118" spans="1:6" ht="13.8">
      <c r="A118" s="63"/>
      <c r="B118" s="196"/>
      <c r="C118" s="63"/>
      <c r="D118" s="185"/>
      <c r="E118" s="197"/>
      <c r="F118" s="197">
        <f t="shared" ref="F118:F119" si="11">E118*D118</f>
        <v>0</v>
      </c>
    </row>
    <row r="119" spans="1:6" ht="13.8">
      <c r="A119" s="63"/>
      <c r="B119" s="196"/>
      <c r="C119" s="63"/>
      <c r="D119" s="198"/>
      <c r="E119" s="197"/>
      <c r="F119" s="197">
        <f t="shared" si="11"/>
        <v>0</v>
      </c>
    </row>
    <row r="120" spans="1:6" ht="14.4">
      <c r="A120" s="199"/>
      <c r="B120" s="200"/>
      <c r="C120" s="190"/>
      <c r="D120" s="190"/>
      <c r="E120" s="201" t="s">
        <v>113</v>
      </c>
      <c r="F120" s="202">
        <v>53.54</v>
      </c>
    </row>
    <row r="123" spans="1:6" ht="14.4">
      <c r="A123" s="192"/>
      <c r="B123" s="235" t="str">
        <f>planilha!E41</f>
        <v>Pintura em acrilica sobre teto, 2 demãos</v>
      </c>
      <c r="C123" s="236"/>
      <c r="D123" s="236"/>
      <c r="E123" s="237"/>
      <c r="F123" s="193" t="s">
        <v>3</v>
      </c>
    </row>
    <row r="124" spans="1:6" ht="14.4">
      <c r="A124" s="192" t="s">
        <v>107</v>
      </c>
      <c r="B124" s="194" t="s">
        <v>108</v>
      </c>
      <c r="C124" s="192" t="s">
        <v>82</v>
      </c>
      <c r="D124" s="192" t="s">
        <v>109</v>
      </c>
      <c r="E124" s="195" t="s">
        <v>110</v>
      </c>
      <c r="F124" s="192" t="s">
        <v>111</v>
      </c>
    </row>
    <row r="125" spans="1:6" ht="27.6">
      <c r="A125" s="63" t="s">
        <v>191</v>
      </c>
      <c r="B125" s="196" t="s">
        <v>190</v>
      </c>
      <c r="C125" s="63" t="s">
        <v>189</v>
      </c>
      <c r="D125" s="185">
        <v>0.33</v>
      </c>
      <c r="E125" s="197">
        <v>9.77</v>
      </c>
      <c r="F125" s="197">
        <f>E125*D125</f>
        <v>3.2241</v>
      </c>
    </row>
    <row r="126" spans="1:6" ht="27.6">
      <c r="A126" s="63" t="s">
        <v>186</v>
      </c>
      <c r="B126" s="196" t="s">
        <v>188</v>
      </c>
      <c r="C126" s="63" t="s">
        <v>120</v>
      </c>
      <c r="D126" s="185">
        <v>0.24199999999999999</v>
      </c>
      <c r="E126" s="197">
        <v>22.38</v>
      </c>
      <c r="F126" s="197">
        <f t="shared" ref="F126:F131" si="12">E126*D126</f>
        <v>5.4159599999999992</v>
      </c>
    </row>
    <row r="127" spans="1:6" ht="27.6">
      <c r="A127" s="63" t="s">
        <v>187</v>
      </c>
      <c r="B127" s="196" t="s">
        <v>130</v>
      </c>
      <c r="C127" s="63" t="s">
        <v>120</v>
      </c>
      <c r="D127" s="185">
        <v>8.7999999999999995E-2</v>
      </c>
      <c r="E127" s="197">
        <v>17.09</v>
      </c>
      <c r="F127" s="197">
        <f t="shared" si="12"/>
        <v>1.5039199999999999</v>
      </c>
    </row>
    <row r="128" spans="1:6" ht="13.8">
      <c r="A128" s="63"/>
      <c r="B128" s="196"/>
      <c r="C128" s="63"/>
      <c r="D128" s="185"/>
      <c r="E128" s="197"/>
      <c r="F128" s="197">
        <f t="shared" si="12"/>
        <v>0</v>
      </c>
    </row>
    <row r="129" spans="1:6" ht="13.8">
      <c r="A129" s="63"/>
      <c r="B129" s="196"/>
      <c r="C129" s="63"/>
      <c r="D129" s="185"/>
      <c r="E129" s="197"/>
      <c r="F129" s="197">
        <f t="shared" si="12"/>
        <v>0</v>
      </c>
    </row>
    <row r="130" spans="1:6" ht="13.8">
      <c r="A130" s="63"/>
      <c r="B130" s="196"/>
      <c r="C130" s="63"/>
      <c r="D130" s="185"/>
      <c r="E130" s="197"/>
      <c r="F130" s="197">
        <f t="shared" si="12"/>
        <v>0</v>
      </c>
    </row>
    <row r="131" spans="1:6" ht="13.8">
      <c r="A131" s="63"/>
      <c r="B131" s="196"/>
      <c r="C131" s="63"/>
      <c r="D131" s="198"/>
      <c r="E131" s="197"/>
      <c r="F131" s="197">
        <f t="shared" si="12"/>
        <v>0</v>
      </c>
    </row>
    <row r="132" spans="1:6" ht="14.4">
      <c r="A132" s="199"/>
      <c r="B132" s="200"/>
      <c r="C132" s="190"/>
      <c r="D132" s="190"/>
      <c r="E132" s="201" t="s">
        <v>113</v>
      </c>
      <c r="F132" s="202">
        <v>10.130000000000001</v>
      </c>
    </row>
    <row r="135" spans="1:6" ht="14.4">
      <c r="A135" s="192"/>
      <c r="B135" s="235" t="str">
        <f>planilha!E42</f>
        <v>Pintura de demarcação em piso de quadra poliesportiva</v>
      </c>
      <c r="C135" s="236"/>
      <c r="D135" s="236"/>
      <c r="E135" s="237"/>
      <c r="F135" s="193" t="s">
        <v>3</v>
      </c>
    </row>
    <row r="136" spans="1:6" ht="14.4">
      <c r="A136" s="192" t="s">
        <v>107</v>
      </c>
      <c r="B136" s="194" t="s">
        <v>108</v>
      </c>
      <c r="C136" s="192" t="s">
        <v>82</v>
      </c>
      <c r="D136" s="192" t="s">
        <v>109</v>
      </c>
      <c r="E136" s="195" t="s">
        <v>110</v>
      </c>
      <c r="F136" s="192" t="s">
        <v>111</v>
      </c>
    </row>
    <row r="137" spans="1:6" ht="27.6">
      <c r="A137" s="63" t="s">
        <v>193</v>
      </c>
      <c r="B137" s="196" t="s">
        <v>192</v>
      </c>
      <c r="C137" s="63" t="s">
        <v>194</v>
      </c>
      <c r="D137" s="185">
        <v>8.2000000000000003E-2</v>
      </c>
      <c r="E137" s="197">
        <v>169</v>
      </c>
      <c r="F137" s="197">
        <f>E137*D137</f>
        <v>13.858000000000001</v>
      </c>
    </row>
    <row r="138" spans="1:6" ht="27.6">
      <c r="A138" s="63" t="s">
        <v>186</v>
      </c>
      <c r="B138" s="196" t="s">
        <v>188</v>
      </c>
      <c r="C138" s="63" t="s">
        <v>120</v>
      </c>
      <c r="D138" s="185">
        <v>0.10199999999999999</v>
      </c>
      <c r="E138" s="197">
        <v>22.38</v>
      </c>
      <c r="F138" s="197">
        <f t="shared" ref="F138:F143" si="13">E138*D138</f>
        <v>2.2827599999999997</v>
      </c>
    </row>
    <row r="139" spans="1:6" ht="27.6">
      <c r="A139" s="63" t="s">
        <v>187</v>
      </c>
      <c r="B139" s="196" t="s">
        <v>130</v>
      </c>
      <c r="C139" s="63" t="s">
        <v>120</v>
      </c>
      <c r="D139" s="185">
        <v>0.51100000000000001</v>
      </c>
      <c r="E139" s="197">
        <v>17.09</v>
      </c>
      <c r="F139" s="197">
        <f t="shared" si="13"/>
        <v>8.7329900000000009</v>
      </c>
    </row>
    <row r="140" spans="1:6" ht="13.8">
      <c r="A140" s="63"/>
      <c r="B140" s="196"/>
      <c r="C140" s="63"/>
      <c r="D140" s="185"/>
      <c r="E140" s="197"/>
      <c r="F140" s="197">
        <f t="shared" si="13"/>
        <v>0</v>
      </c>
    </row>
    <row r="141" spans="1:6" ht="13.8">
      <c r="A141" s="63"/>
      <c r="B141" s="196"/>
      <c r="C141" s="63"/>
      <c r="D141" s="185"/>
      <c r="E141" s="197"/>
      <c r="F141" s="197">
        <f t="shared" si="13"/>
        <v>0</v>
      </c>
    </row>
    <row r="142" spans="1:6" ht="13.8">
      <c r="A142" s="63"/>
      <c r="B142" s="196"/>
      <c r="C142" s="63"/>
      <c r="D142" s="185"/>
      <c r="E142" s="197"/>
      <c r="F142" s="197">
        <f t="shared" si="13"/>
        <v>0</v>
      </c>
    </row>
    <row r="143" spans="1:6" ht="13.8">
      <c r="A143" s="63"/>
      <c r="B143" s="196"/>
      <c r="C143" s="63"/>
      <c r="D143" s="198"/>
      <c r="E143" s="197"/>
      <c r="F143" s="197">
        <f t="shared" si="13"/>
        <v>0</v>
      </c>
    </row>
    <row r="144" spans="1:6" ht="14.4">
      <c r="A144" s="199"/>
      <c r="B144" s="200"/>
      <c r="C144" s="190"/>
      <c r="D144" s="190"/>
      <c r="E144" s="201" t="s">
        <v>113</v>
      </c>
      <c r="F144" s="202">
        <v>24.86</v>
      </c>
    </row>
    <row r="147" spans="1:6" ht="14.4">
      <c r="A147" s="192"/>
      <c r="B147" s="235" t="str">
        <f>planilha!E46</f>
        <v>Vaso sanitario sifonado com caixa acoplada louça branca - fornecimento e instalação</v>
      </c>
      <c r="C147" s="236"/>
      <c r="D147" s="236"/>
      <c r="E147" s="237"/>
      <c r="F147" s="193" t="s">
        <v>82</v>
      </c>
    </row>
    <row r="148" spans="1:6" ht="14.4">
      <c r="A148" s="192" t="s">
        <v>107</v>
      </c>
      <c r="B148" s="194" t="s">
        <v>108</v>
      </c>
      <c r="C148" s="192" t="s">
        <v>82</v>
      </c>
      <c r="D148" s="192" t="s">
        <v>109</v>
      </c>
      <c r="E148" s="195" t="s">
        <v>110</v>
      </c>
      <c r="F148" s="192" t="s">
        <v>111</v>
      </c>
    </row>
    <row r="149" spans="1:6" ht="82.8">
      <c r="A149" s="63" t="s">
        <v>200</v>
      </c>
      <c r="B149" s="196" t="s">
        <v>195</v>
      </c>
      <c r="C149" s="63" t="s">
        <v>82</v>
      </c>
      <c r="D149" s="185">
        <v>2</v>
      </c>
      <c r="E149" s="197">
        <v>21.3</v>
      </c>
      <c r="F149" s="197">
        <f>E149*D149</f>
        <v>42.6</v>
      </c>
    </row>
    <row r="150" spans="1:6" ht="41.4">
      <c r="A150" s="63" t="s">
        <v>201</v>
      </c>
      <c r="B150" s="196" t="s">
        <v>196</v>
      </c>
      <c r="C150" s="63" t="s">
        <v>82</v>
      </c>
      <c r="D150" s="185">
        <v>1</v>
      </c>
      <c r="E150" s="197">
        <v>9.98</v>
      </c>
      <c r="F150" s="197">
        <f t="shared" ref="F150:F156" si="14">E150*D150</f>
        <v>9.98</v>
      </c>
    </row>
    <row r="151" spans="1:6" ht="55.2">
      <c r="A151" s="63" t="s">
        <v>202</v>
      </c>
      <c r="B151" s="196" t="s">
        <v>197</v>
      </c>
      <c r="C151" s="63" t="s">
        <v>82</v>
      </c>
      <c r="D151" s="185">
        <v>1</v>
      </c>
      <c r="E151" s="197">
        <v>278.89999999999998</v>
      </c>
      <c r="F151" s="197">
        <f t="shared" si="14"/>
        <v>278.89999999999998</v>
      </c>
    </row>
    <row r="152" spans="1:6" ht="27.6">
      <c r="A152" s="63" t="s">
        <v>203</v>
      </c>
      <c r="B152" s="196" t="s">
        <v>198</v>
      </c>
      <c r="C152" s="63" t="s">
        <v>112</v>
      </c>
      <c r="D152" s="185">
        <v>8.8099999999999998E-2</v>
      </c>
      <c r="E152" s="197">
        <v>87.8</v>
      </c>
      <c r="F152" s="197">
        <f t="shared" si="14"/>
        <v>7.7351799999999997</v>
      </c>
    </row>
    <row r="153" spans="1:6" ht="41.4">
      <c r="A153" s="63" t="s">
        <v>204</v>
      </c>
      <c r="B153" s="196" t="s">
        <v>199</v>
      </c>
      <c r="C153" s="63" t="s">
        <v>120</v>
      </c>
      <c r="D153" s="185">
        <v>0.77910000000000001</v>
      </c>
      <c r="E153" s="197">
        <v>20.7</v>
      </c>
      <c r="F153" s="197">
        <f t="shared" si="14"/>
        <v>16.127369999999999</v>
      </c>
    </row>
    <row r="154" spans="1:6" ht="27.6">
      <c r="A154" s="63" t="s">
        <v>135</v>
      </c>
      <c r="B154" s="196" t="s">
        <v>130</v>
      </c>
      <c r="C154" s="63" t="s">
        <v>120</v>
      </c>
      <c r="D154" s="185">
        <v>0.43840000000000001</v>
      </c>
      <c r="E154" s="197">
        <v>17.09</v>
      </c>
      <c r="F154" s="197">
        <f t="shared" si="14"/>
        <v>7.4922560000000002</v>
      </c>
    </row>
    <row r="155" spans="1:6" s="58" customFormat="1" ht="13.8">
      <c r="A155" s="63"/>
      <c r="B155" s="196"/>
      <c r="C155" s="63"/>
      <c r="D155" s="185"/>
      <c r="E155" s="197"/>
      <c r="F155" s="197">
        <f t="shared" si="14"/>
        <v>0</v>
      </c>
    </row>
    <row r="156" spans="1:6" ht="13.8">
      <c r="A156" s="63"/>
      <c r="B156" s="196"/>
      <c r="C156" s="63"/>
      <c r="D156" s="198"/>
      <c r="E156" s="197"/>
      <c r="F156" s="197">
        <f t="shared" si="14"/>
        <v>0</v>
      </c>
    </row>
    <row r="157" spans="1:6" ht="14.4">
      <c r="A157" s="199"/>
      <c r="B157" s="200"/>
      <c r="C157" s="190"/>
      <c r="D157" s="190"/>
      <c r="E157" s="201" t="s">
        <v>113</v>
      </c>
      <c r="F157" s="202">
        <v>362.82</v>
      </c>
    </row>
    <row r="160" spans="1:6" ht="14.4">
      <c r="A160" s="192"/>
      <c r="B160" s="235" t="str">
        <f>planilha!E47</f>
        <v>Lavatorio de louça c/col.,torneira,sifao e valv</v>
      </c>
      <c r="C160" s="236"/>
      <c r="D160" s="236"/>
      <c r="E160" s="237"/>
      <c r="F160" s="193" t="s">
        <v>82</v>
      </c>
    </row>
    <row r="161" spans="1:6" ht="14.4">
      <c r="A161" s="192" t="s">
        <v>107</v>
      </c>
      <c r="B161" s="194" t="s">
        <v>108</v>
      </c>
      <c r="C161" s="192" t="s">
        <v>82</v>
      </c>
      <c r="D161" s="192" t="s">
        <v>109</v>
      </c>
      <c r="E161" s="195" t="s">
        <v>110</v>
      </c>
      <c r="F161" s="192" t="s">
        <v>111</v>
      </c>
    </row>
    <row r="162" spans="1:6" ht="13.8">
      <c r="A162" s="63" t="s">
        <v>213</v>
      </c>
      <c r="B162" s="196" t="s">
        <v>206</v>
      </c>
      <c r="C162" s="63" t="s">
        <v>82</v>
      </c>
      <c r="D162" s="185">
        <v>1</v>
      </c>
      <c r="E162" s="197">
        <v>144.99</v>
      </c>
      <c r="F162" s="197">
        <f>E162*D162</f>
        <v>144.99</v>
      </c>
    </row>
    <row r="163" spans="1:6" ht="27.6">
      <c r="A163" s="63" t="s">
        <v>214</v>
      </c>
      <c r="B163" s="196" t="s">
        <v>207</v>
      </c>
      <c r="C163" s="63" t="s">
        <v>82</v>
      </c>
      <c r="D163" s="185">
        <v>1</v>
      </c>
      <c r="E163" s="197">
        <v>84.43</v>
      </c>
      <c r="F163" s="197">
        <f t="shared" ref="F163:F169" si="15">E163*D163</f>
        <v>84.43</v>
      </c>
    </row>
    <row r="164" spans="1:6" ht="13.8">
      <c r="A164" s="63" t="s">
        <v>215</v>
      </c>
      <c r="B164" s="196" t="s">
        <v>208</v>
      </c>
      <c r="C164" s="63" t="s">
        <v>141</v>
      </c>
      <c r="D164" s="185">
        <v>2.88</v>
      </c>
      <c r="E164" s="197">
        <v>11.08</v>
      </c>
      <c r="F164" s="197">
        <f t="shared" si="15"/>
        <v>31.910399999999999</v>
      </c>
    </row>
    <row r="165" spans="1:6" ht="13.8">
      <c r="A165" s="63" t="s">
        <v>216</v>
      </c>
      <c r="B165" s="196" t="s">
        <v>209</v>
      </c>
      <c r="C165" s="63" t="s">
        <v>82</v>
      </c>
      <c r="D165" s="185">
        <v>1</v>
      </c>
      <c r="E165" s="197">
        <v>173</v>
      </c>
      <c r="F165" s="197">
        <f t="shared" si="15"/>
        <v>173</v>
      </c>
    </row>
    <row r="166" spans="1:6" ht="27.6">
      <c r="A166" s="63" t="s">
        <v>217</v>
      </c>
      <c r="B166" s="196" t="s">
        <v>210</v>
      </c>
      <c r="C166" s="63" t="s">
        <v>82</v>
      </c>
      <c r="D166" s="185">
        <v>1</v>
      </c>
      <c r="E166" s="197">
        <v>53.7</v>
      </c>
      <c r="F166" s="197">
        <f t="shared" si="15"/>
        <v>53.7</v>
      </c>
    </row>
    <row r="167" spans="1:6" ht="27.6">
      <c r="A167" s="63" t="s">
        <v>218</v>
      </c>
      <c r="B167" s="196" t="s">
        <v>211</v>
      </c>
      <c r="C167" s="63" t="s">
        <v>120</v>
      </c>
      <c r="D167" s="185">
        <v>3.8</v>
      </c>
      <c r="E167" s="197">
        <v>16.59</v>
      </c>
      <c r="F167" s="197">
        <v>63.04</v>
      </c>
    </row>
    <row r="168" spans="1:6" ht="27.6">
      <c r="A168" s="63" t="s">
        <v>219</v>
      </c>
      <c r="B168" s="196" t="s">
        <v>212</v>
      </c>
      <c r="C168" s="63" t="s">
        <v>120</v>
      </c>
      <c r="D168" s="185">
        <v>3.8</v>
      </c>
      <c r="E168" s="197">
        <v>20.68</v>
      </c>
      <c r="F168" s="197">
        <f t="shared" si="15"/>
        <v>78.583999999999989</v>
      </c>
    </row>
    <row r="169" spans="1:6" ht="13.8">
      <c r="A169" s="63"/>
      <c r="B169" s="196"/>
      <c r="C169" s="63"/>
      <c r="D169" s="198"/>
      <c r="E169" s="197"/>
      <c r="F169" s="197">
        <f t="shared" si="15"/>
        <v>0</v>
      </c>
    </row>
    <row r="170" spans="1:6" ht="14.4">
      <c r="A170" s="199"/>
      <c r="B170" s="200"/>
      <c r="C170" s="190"/>
      <c r="D170" s="190"/>
      <c r="E170" s="201" t="s">
        <v>113</v>
      </c>
      <c r="F170" s="202">
        <f>F168+F167+F166+F165+F164+F163+F162</f>
        <v>629.65440000000001</v>
      </c>
    </row>
    <row r="173" spans="1:6" ht="14.4">
      <c r="A173" s="192"/>
      <c r="B173" s="235" t="str">
        <f>planilha!E48</f>
        <v>Chuveiro PVC</v>
      </c>
      <c r="C173" s="236"/>
      <c r="D173" s="236"/>
      <c r="E173" s="237"/>
      <c r="F173" s="193" t="s">
        <v>82</v>
      </c>
    </row>
    <row r="174" spans="1:6" ht="14.4">
      <c r="A174" s="192" t="s">
        <v>107</v>
      </c>
      <c r="B174" s="194" t="s">
        <v>108</v>
      </c>
      <c r="C174" s="192" t="s">
        <v>82</v>
      </c>
      <c r="D174" s="192" t="s">
        <v>109</v>
      </c>
      <c r="E174" s="195" t="s">
        <v>110</v>
      </c>
      <c r="F174" s="192" t="s">
        <v>111</v>
      </c>
    </row>
    <row r="175" spans="1:6" ht="13.8">
      <c r="A175" s="63" t="s">
        <v>221</v>
      </c>
      <c r="B175" s="196" t="s">
        <v>208</v>
      </c>
      <c r="C175" s="63" t="s">
        <v>141</v>
      </c>
      <c r="D175" s="185">
        <v>0.28000000000000003</v>
      </c>
      <c r="E175" s="197">
        <v>11.08</v>
      </c>
      <c r="F175" s="197">
        <f>E175*D175</f>
        <v>3.1024000000000003</v>
      </c>
    </row>
    <row r="176" spans="1:6" ht="13.8">
      <c r="A176" s="63" t="s">
        <v>222</v>
      </c>
      <c r="B176" s="196" t="s">
        <v>220</v>
      </c>
      <c r="C176" s="63" t="s">
        <v>82</v>
      </c>
      <c r="D176" s="185">
        <v>1</v>
      </c>
      <c r="E176" s="197">
        <v>10.7</v>
      </c>
      <c r="F176" s="197">
        <f t="shared" ref="F176:F179" si="16">E176*D176</f>
        <v>10.7</v>
      </c>
    </row>
    <row r="177" spans="1:6" ht="27.6">
      <c r="A177" s="63" t="s">
        <v>223</v>
      </c>
      <c r="B177" s="196" t="s">
        <v>211</v>
      </c>
      <c r="C177" s="63" t="s">
        <v>120</v>
      </c>
      <c r="D177" s="185">
        <v>0.5</v>
      </c>
      <c r="E177" s="197">
        <v>16.59</v>
      </c>
      <c r="F177" s="197">
        <f t="shared" si="16"/>
        <v>8.2949999999999999</v>
      </c>
    </row>
    <row r="178" spans="1:6" ht="27.6">
      <c r="A178" s="63" t="s">
        <v>219</v>
      </c>
      <c r="B178" s="196" t="s">
        <v>212</v>
      </c>
      <c r="C178" s="63" t="s">
        <v>120</v>
      </c>
      <c r="D178" s="185">
        <v>0.5</v>
      </c>
      <c r="E178" s="197">
        <v>20.68</v>
      </c>
      <c r="F178" s="197">
        <f t="shared" si="16"/>
        <v>10.34</v>
      </c>
    </row>
    <row r="179" spans="1:6" ht="13.8">
      <c r="A179" s="63"/>
      <c r="B179" s="196"/>
      <c r="C179" s="63"/>
      <c r="D179" s="185"/>
      <c r="E179" s="197"/>
      <c r="F179" s="197">
        <f t="shared" si="16"/>
        <v>0</v>
      </c>
    </row>
    <row r="180" spans="1:6" ht="13.8">
      <c r="A180" s="63"/>
      <c r="B180" s="196"/>
      <c r="C180" s="63"/>
      <c r="D180" s="185"/>
      <c r="E180" s="197"/>
      <c r="F180" s="197">
        <v>63.04</v>
      </c>
    </row>
    <row r="181" spans="1:6" ht="13.8">
      <c r="A181" s="63"/>
      <c r="B181" s="196"/>
      <c r="C181" s="63"/>
      <c r="D181" s="185"/>
      <c r="E181" s="197"/>
      <c r="F181" s="197">
        <f t="shared" ref="F181:F182" si="17">E181*D181</f>
        <v>0</v>
      </c>
    </row>
    <row r="182" spans="1:6" ht="13.8">
      <c r="A182" s="63"/>
      <c r="B182" s="196"/>
      <c r="C182" s="63"/>
      <c r="D182" s="198"/>
      <c r="E182" s="197"/>
      <c r="F182" s="197">
        <f t="shared" si="17"/>
        <v>0</v>
      </c>
    </row>
    <row r="183" spans="1:6" ht="14.4">
      <c r="A183" s="199"/>
      <c r="B183" s="200"/>
      <c r="C183" s="190"/>
      <c r="D183" s="190"/>
      <c r="E183" s="201" t="s">
        <v>113</v>
      </c>
      <c r="F183" s="202">
        <f>F178+F177+F176+F175</f>
        <v>32.437399999999997</v>
      </c>
    </row>
    <row r="186" spans="1:6" ht="14.4">
      <c r="A186" s="192"/>
      <c r="B186" s="235" t="str">
        <f>planilha!E52</f>
        <v>Tomada universal 2P+T 10A/250V com suporte e placa, fornecimento e instalação</v>
      </c>
      <c r="C186" s="236"/>
      <c r="D186" s="236"/>
      <c r="E186" s="237"/>
      <c r="F186" s="193" t="s">
        <v>3</v>
      </c>
    </row>
    <row r="187" spans="1:6" ht="14.4">
      <c r="A187" s="192" t="s">
        <v>107</v>
      </c>
      <c r="B187" s="194" t="s">
        <v>108</v>
      </c>
      <c r="C187" s="192" t="s">
        <v>82</v>
      </c>
      <c r="D187" s="192" t="s">
        <v>109</v>
      </c>
      <c r="E187" s="195" t="s">
        <v>110</v>
      </c>
      <c r="F187" s="192" t="s">
        <v>82</v>
      </c>
    </row>
    <row r="188" spans="1:6" ht="13.8">
      <c r="A188" s="63" t="s">
        <v>227</v>
      </c>
      <c r="B188" s="196" t="s">
        <v>224</v>
      </c>
      <c r="C188" s="63" t="s">
        <v>82</v>
      </c>
      <c r="D188" s="185">
        <v>1</v>
      </c>
      <c r="E188" s="197">
        <v>13.9</v>
      </c>
      <c r="F188" s="197">
        <f>E188*D188</f>
        <v>13.9</v>
      </c>
    </row>
    <row r="189" spans="1:6" ht="27.6">
      <c r="A189" s="63" t="s">
        <v>228</v>
      </c>
      <c r="B189" s="196" t="s">
        <v>225</v>
      </c>
      <c r="C189" s="63" t="s">
        <v>120</v>
      </c>
      <c r="D189" s="185">
        <v>0.28999999999999998</v>
      </c>
      <c r="E189" s="197">
        <v>17.350000000000001</v>
      </c>
      <c r="F189" s="197">
        <f t="shared" ref="F189:F192" si="18">E189*D189</f>
        <v>5.0315000000000003</v>
      </c>
    </row>
    <row r="190" spans="1:6" ht="27.6">
      <c r="A190" s="63" t="s">
        <v>229</v>
      </c>
      <c r="B190" s="196" t="s">
        <v>226</v>
      </c>
      <c r="C190" s="63" t="s">
        <v>120</v>
      </c>
      <c r="D190" s="185">
        <v>0.28999999999999998</v>
      </c>
      <c r="E190" s="197">
        <v>21.5</v>
      </c>
      <c r="F190" s="197">
        <f t="shared" si="18"/>
        <v>6.2349999999999994</v>
      </c>
    </row>
    <row r="191" spans="1:6" ht="13.8">
      <c r="A191" s="63"/>
      <c r="B191" s="196"/>
      <c r="C191" s="63"/>
      <c r="D191" s="185"/>
      <c r="E191" s="197"/>
      <c r="F191" s="197">
        <f t="shared" si="18"/>
        <v>0</v>
      </c>
    </row>
    <row r="192" spans="1:6" ht="13.8">
      <c r="A192" s="63"/>
      <c r="B192" s="196"/>
      <c r="C192" s="63"/>
      <c r="D192" s="185"/>
      <c r="E192" s="197"/>
      <c r="F192" s="197">
        <f t="shared" si="18"/>
        <v>0</v>
      </c>
    </row>
    <row r="193" spans="1:6" ht="13.8">
      <c r="A193" s="63"/>
      <c r="B193" s="196"/>
      <c r="C193" s="63"/>
      <c r="D193" s="185"/>
      <c r="E193" s="197"/>
      <c r="F193" s="197">
        <v>63.04</v>
      </c>
    </row>
    <row r="194" spans="1:6" ht="13.8">
      <c r="A194" s="63"/>
      <c r="B194" s="196"/>
      <c r="C194" s="63"/>
      <c r="D194" s="185"/>
      <c r="E194" s="197"/>
      <c r="F194" s="197">
        <f t="shared" ref="F194:F195" si="19">E194*D194</f>
        <v>0</v>
      </c>
    </row>
    <row r="195" spans="1:6" ht="13.8">
      <c r="A195" s="63"/>
      <c r="B195" s="196"/>
      <c r="C195" s="63"/>
      <c r="D195" s="198"/>
      <c r="E195" s="197"/>
      <c r="F195" s="197">
        <f t="shared" si="19"/>
        <v>0</v>
      </c>
    </row>
    <row r="196" spans="1:6" ht="14.4">
      <c r="A196" s="199"/>
      <c r="B196" s="200"/>
      <c r="C196" s="190"/>
      <c r="D196" s="190"/>
      <c r="E196" s="201" t="s">
        <v>113</v>
      </c>
      <c r="F196" s="202">
        <f>F191+F190+F189+F188</f>
        <v>25.166499999999999</v>
      </c>
    </row>
    <row r="199" spans="1:6" ht="14.4">
      <c r="A199" s="192"/>
      <c r="B199" s="235" t="str">
        <f>planilha!E53</f>
        <v>Tomada universal 2P+T 20A/250V com suporte e placa, fornecimento e instalação</v>
      </c>
      <c r="C199" s="236"/>
      <c r="D199" s="236"/>
      <c r="E199" s="237"/>
      <c r="F199" s="193" t="s">
        <v>82</v>
      </c>
    </row>
    <row r="200" spans="1:6" ht="14.4">
      <c r="A200" s="192" t="s">
        <v>107</v>
      </c>
      <c r="B200" s="194" t="s">
        <v>108</v>
      </c>
      <c r="C200" s="192" t="s">
        <v>82</v>
      </c>
      <c r="D200" s="192" t="s">
        <v>109</v>
      </c>
      <c r="E200" s="195" t="s">
        <v>110</v>
      </c>
      <c r="F200" s="192" t="s">
        <v>111</v>
      </c>
    </row>
    <row r="201" spans="1:6" ht="13.8">
      <c r="A201" s="63" t="s">
        <v>233</v>
      </c>
      <c r="B201" s="196" t="s">
        <v>230</v>
      </c>
      <c r="C201" s="63" t="s">
        <v>82</v>
      </c>
      <c r="D201" s="185">
        <v>1</v>
      </c>
      <c r="E201" s="197">
        <v>10.4</v>
      </c>
      <c r="F201" s="197">
        <f>E201*D201</f>
        <v>10.4</v>
      </c>
    </row>
    <row r="202" spans="1:6" ht="27.6">
      <c r="A202" s="63" t="s">
        <v>234</v>
      </c>
      <c r="B202" s="196" t="s">
        <v>231</v>
      </c>
      <c r="C202" s="63" t="s">
        <v>120</v>
      </c>
      <c r="D202" s="185">
        <v>0.37</v>
      </c>
      <c r="E202" s="197">
        <v>17.350000000000001</v>
      </c>
      <c r="F202" s="197">
        <f t="shared" ref="F202:F205" si="20">E202*D202</f>
        <v>6.4195000000000002</v>
      </c>
    </row>
    <row r="203" spans="1:6" ht="27.6">
      <c r="A203" s="63" t="s">
        <v>235</v>
      </c>
      <c r="B203" s="196" t="s">
        <v>232</v>
      </c>
      <c r="C203" s="63" t="s">
        <v>120</v>
      </c>
      <c r="D203" s="185">
        <v>0.37</v>
      </c>
      <c r="E203" s="197">
        <v>21.5</v>
      </c>
      <c r="F203" s="197">
        <f t="shared" si="20"/>
        <v>7.9550000000000001</v>
      </c>
    </row>
    <row r="204" spans="1:6" ht="13.8">
      <c r="A204" s="63"/>
      <c r="B204" s="196"/>
      <c r="C204" s="63"/>
      <c r="D204" s="185"/>
      <c r="E204" s="197"/>
      <c r="F204" s="197">
        <f t="shared" si="20"/>
        <v>0</v>
      </c>
    </row>
    <row r="205" spans="1:6" ht="13.8">
      <c r="A205" s="63"/>
      <c r="B205" s="196"/>
      <c r="C205" s="63"/>
      <c r="D205" s="185"/>
      <c r="E205" s="197"/>
      <c r="F205" s="197">
        <f t="shared" si="20"/>
        <v>0</v>
      </c>
    </row>
    <row r="206" spans="1:6" ht="13.8">
      <c r="A206" s="63"/>
      <c r="B206" s="196"/>
      <c r="C206" s="63"/>
      <c r="D206" s="185"/>
      <c r="E206" s="197"/>
      <c r="F206" s="197">
        <v>63.04</v>
      </c>
    </row>
    <row r="207" spans="1:6" ht="13.8">
      <c r="A207" s="63"/>
      <c r="B207" s="196"/>
      <c r="C207" s="63"/>
      <c r="D207" s="185"/>
      <c r="E207" s="197"/>
      <c r="F207" s="197">
        <f t="shared" ref="F207:F208" si="21">E207*D207</f>
        <v>0</v>
      </c>
    </row>
    <row r="208" spans="1:6" ht="13.8">
      <c r="A208" s="63"/>
      <c r="B208" s="196"/>
      <c r="C208" s="63"/>
      <c r="D208" s="198"/>
      <c r="E208" s="197"/>
      <c r="F208" s="197">
        <f t="shared" si="21"/>
        <v>0</v>
      </c>
    </row>
    <row r="209" spans="1:6" ht="14.4">
      <c r="A209" s="199"/>
      <c r="B209" s="200"/>
      <c r="C209" s="190"/>
      <c r="D209" s="190"/>
      <c r="E209" s="201" t="s">
        <v>113</v>
      </c>
      <c r="F209" s="202">
        <v>24.78</v>
      </c>
    </row>
    <row r="212" spans="1:6" ht="14.4">
      <c r="A212" s="192"/>
      <c r="B212" s="235" t="str">
        <f>planilha!E54</f>
        <v>Interruptor simples 1 tecla 10A/250V com suporte e placa, fornecimento e instalação</v>
      </c>
      <c r="C212" s="236"/>
      <c r="D212" s="236"/>
      <c r="E212" s="237"/>
      <c r="F212" s="193" t="s">
        <v>82</v>
      </c>
    </row>
    <row r="213" spans="1:6" ht="14.4">
      <c r="A213" s="192" t="s">
        <v>107</v>
      </c>
      <c r="B213" s="194" t="s">
        <v>108</v>
      </c>
      <c r="C213" s="192" t="s">
        <v>82</v>
      </c>
      <c r="D213" s="192" t="s">
        <v>109</v>
      </c>
      <c r="E213" s="195" t="s">
        <v>110</v>
      </c>
      <c r="F213" s="192" t="s">
        <v>111</v>
      </c>
    </row>
    <row r="214" spans="1:6" ht="41.4">
      <c r="A214" s="63" t="s">
        <v>238</v>
      </c>
      <c r="B214" s="196" t="s">
        <v>236</v>
      </c>
      <c r="C214" s="63" t="s">
        <v>82</v>
      </c>
      <c r="D214" s="185">
        <v>1</v>
      </c>
      <c r="E214" s="197">
        <v>8.39</v>
      </c>
      <c r="F214" s="197">
        <f>E214*D214</f>
        <v>8.39</v>
      </c>
    </row>
    <row r="215" spans="1:6" ht="27.6">
      <c r="A215" s="63" t="s">
        <v>239</v>
      </c>
      <c r="B215" s="196" t="s">
        <v>226</v>
      </c>
      <c r="C215" s="63" t="s">
        <v>120</v>
      </c>
      <c r="D215" s="185">
        <v>0.78200000000000003</v>
      </c>
      <c r="E215" s="197">
        <v>21.52</v>
      </c>
      <c r="F215" s="197">
        <f t="shared" ref="F215:F218" si="22">E215*D215</f>
        <v>16.82864</v>
      </c>
    </row>
    <row r="216" spans="1:6" ht="41.4">
      <c r="A216" s="63" t="s">
        <v>240</v>
      </c>
      <c r="B216" s="196" t="s">
        <v>237</v>
      </c>
      <c r="C216" s="63" t="s">
        <v>120</v>
      </c>
      <c r="D216" s="185">
        <v>0.78200000000000003</v>
      </c>
      <c r="E216" s="197">
        <v>17.04</v>
      </c>
      <c r="F216" s="197">
        <f t="shared" si="22"/>
        <v>13.325279999999999</v>
      </c>
    </row>
    <row r="217" spans="1:6" ht="13.8">
      <c r="A217" s="63"/>
      <c r="B217" s="196"/>
      <c r="C217" s="63"/>
      <c r="D217" s="185"/>
      <c r="E217" s="197"/>
      <c r="F217" s="197">
        <f t="shared" si="22"/>
        <v>0</v>
      </c>
    </row>
    <row r="218" spans="1:6" ht="13.8">
      <c r="A218" s="63"/>
      <c r="B218" s="196"/>
      <c r="C218" s="63"/>
      <c r="D218" s="185"/>
      <c r="E218" s="197"/>
      <c r="F218" s="197">
        <f t="shared" si="22"/>
        <v>0</v>
      </c>
    </row>
    <row r="219" spans="1:6" ht="13.8">
      <c r="A219" s="63"/>
      <c r="B219" s="196"/>
      <c r="C219" s="63"/>
      <c r="D219" s="185"/>
      <c r="E219" s="197"/>
      <c r="F219" s="197">
        <v>63.04</v>
      </c>
    </row>
    <row r="220" spans="1:6" ht="13.8">
      <c r="A220" s="63"/>
      <c r="B220" s="196"/>
      <c r="C220" s="63"/>
      <c r="D220" s="185"/>
      <c r="E220" s="197"/>
      <c r="F220" s="197">
        <f t="shared" ref="F220:F221" si="23">E220*D220</f>
        <v>0</v>
      </c>
    </row>
    <row r="221" spans="1:6" ht="13.8">
      <c r="A221" s="63"/>
      <c r="B221" s="196"/>
      <c r="C221" s="63"/>
      <c r="D221" s="198"/>
      <c r="E221" s="197"/>
      <c r="F221" s="197">
        <f t="shared" si="23"/>
        <v>0</v>
      </c>
    </row>
    <row r="222" spans="1:6" ht="14.4">
      <c r="A222" s="199"/>
      <c r="B222" s="200"/>
      <c r="C222" s="190"/>
      <c r="D222" s="190"/>
      <c r="E222" s="201" t="s">
        <v>113</v>
      </c>
      <c r="F222" s="202">
        <v>38.53</v>
      </c>
    </row>
    <row r="225" spans="1:6" ht="14.4">
      <c r="A225" s="192"/>
      <c r="B225" s="235" t="str">
        <f>planilha!E55</f>
        <v>Lâmpada fluorescente com reator acoplado (PLL)15W -127V/220V</v>
      </c>
      <c r="C225" s="236"/>
      <c r="D225" s="236"/>
      <c r="E225" s="237"/>
      <c r="F225" s="193" t="s">
        <v>82</v>
      </c>
    </row>
    <row r="226" spans="1:6" ht="14.4">
      <c r="A226" s="192" t="s">
        <v>107</v>
      </c>
      <c r="B226" s="194" t="s">
        <v>108</v>
      </c>
      <c r="C226" s="192" t="s">
        <v>82</v>
      </c>
      <c r="D226" s="192" t="s">
        <v>109</v>
      </c>
      <c r="E226" s="195" t="s">
        <v>110</v>
      </c>
      <c r="F226" s="192" t="s">
        <v>111</v>
      </c>
    </row>
    <row r="227" spans="1:6" ht="41.4">
      <c r="A227" s="63" t="s">
        <v>242</v>
      </c>
      <c r="B227" s="196" t="s">
        <v>241</v>
      </c>
      <c r="C227" s="63" t="s">
        <v>82</v>
      </c>
      <c r="D227" s="185">
        <v>1</v>
      </c>
      <c r="E227" s="197">
        <v>11.52</v>
      </c>
      <c r="F227" s="197">
        <f>E227*D227</f>
        <v>11.52</v>
      </c>
    </row>
    <row r="228" spans="1:6" ht="27.6">
      <c r="A228" s="63" t="s">
        <v>234</v>
      </c>
      <c r="B228" s="196" t="s">
        <v>225</v>
      </c>
      <c r="C228" s="63" t="s">
        <v>120</v>
      </c>
      <c r="D228" s="185">
        <v>0.1</v>
      </c>
      <c r="E228" s="197">
        <v>17.350000000000001</v>
      </c>
      <c r="F228" s="197">
        <f t="shared" ref="F228:F231" si="24">E228*D228</f>
        <v>1.7350000000000003</v>
      </c>
    </row>
    <row r="229" spans="1:6" ht="27.6">
      <c r="A229" s="63" t="s">
        <v>229</v>
      </c>
      <c r="B229" s="196" t="s">
        <v>226</v>
      </c>
      <c r="C229" s="63" t="s">
        <v>120</v>
      </c>
      <c r="D229" s="185">
        <v>0.2</v>
      </c>
      <c r="E229" s="197">
        <v>21.5</v>
      </c>
      <c r="F229" s="197">
        <f t="shared" si="24"/>
        <v>4.3</v>
      </c>
    </row>
    <row r="230" spans="1:6" ht="13.8">
      <c r="A230" s="63"/>
      <c r="B230" s="196"/>
      <c r="C230" s="63"/>
      <c r="D230" s="185"/>
      <c r="E230" s="197"/>
      <c r="F230" s="197">
        <f t="shared" si="24"/>
        <v>0</v>
      </c>
    </row>
    <row r="231" spans="1:6" ht="13.8">
      <c r="A231" s="63"/>
      <c r="B231" s="196"/>
      <c r="C231" s="63"/>
      <c r="D231" s="185"/>
      <c r="E231" s="197"/>
      <c r="F231" s="197">
        <f t="shared" si="24"/>
        <v>0</v>
      </c>
    </row>
    <row r="232" spans="1:6" ht="13.8">
      <c r="A232" s="63"/>
      <c r="B232" s="196"/>
      <c r="C232" s="63"/>
      <c r="D232" s="185"/>
      <c r="E232" s="197"/>
      <c r="F232" s="197">
        <v>63.04</v>
      </c>
    </row>
    <row r="233" spans="1:6" ht="13.8">
      <c r="A233" s="63"/>
      <c r="B233" s="196"/>
      <c r="C233" s="63"/>
      <c r="D233" s="185"/>
      <c r="E233" s="197"/>
      <c r="F233" s="197">
        <f t="shared" ref="F233:F234" si="25">E233*D233</f>
        <v>0</v>
      </c>
    </row>
    <row r="234" spans="1:6" ht="13.8">
      <c r="A234" s="63"/>
      <c r="B234" s="196"/>
      <c r="C234" s="63"/>
      <c r="D234" s="198"/>
      <c r="E234" s="197"/>
      <c r="F234" s="197">
        <f t="shared" si="25"/>
        <v>0</v>
      </c>
    </row>
    <row r="235" spans="1:6" ht="14.4">
      <c r="A235" s="199"/>
      <c r="B235" s="200"/>
      <c r="C235" s="190"/>
      <c r="D235" s="190"/>
      <c r="E235" s="201" t="s">
        <v>113</v>
      </c>
      <c r="F235" s="202">
        <f>F229+F228+F227</f>
        <v>17.555</v>
      </c>
    </row>
    <row r="238" spans="1:6" ht="14.4">
      <c r="A238" s="192"/>
      <c r="B238" s="235" t="str">
        <f>planilha!E56</f>
        <v>Lâmpada vapor de merc. 400W</v>
      </c>
      <c r="C238" s="236"/>
      <c r="D238" s="236"/>
      <c r="E238" s="237"/>
      <c r="F238" s="193" t="s">
        <v>82</v>
      </c>
    </row>
    <row r="239" spans="1:6" ht="14.4">
      <c r="A239" s="192" t="s">
        <v>107</v>
      </c>
      <c r="B239" s="194" t="s">
        <v>108</v>
      </c>
      <c r="C239" s="192" t="s">
        <v>82</v>
      </c>
      <c r="D239" s="192" t="s">
        <v>109</v>
      </c>
      <c r="E239" s="195" t="s">
        <v>110</v>
      </c>
      <c r="F239" s="192" t="s">
        <v>111</v>
      </c>
    </row>
    <row r="240" spans="1:6" ht="13.8">
      <c r="A240" s="63" t="s">
        <v>243</v>
      </c>
      <c r="B240" s="196" t="s">
        <v>97</v>
      </c>
      <c r="C240" s="63" t="s">
        <v>82</v>
      </c>
      <c r="D240" s="185">
        <v>1</v>
      </c>
      <c r="E240" s="197">
        <v>50.41</v>
      </c>
      <c r="F240" s="197">
        <f>E240*D240</f>
        <v>50.41</v>
      </c>
    </row>
    <row r="241" spans="1:6" ht="27.6">
      <c r="A241" s="63" t="s">
        <v>234</v>
      </c>
      <c r="B241" s="196" t="s">
        <v>225</v>
      </c>
      <c r="C241" s="63" t="s">
        <v>120</v>
      </c>
      <c r="D241" s="185">
        <v>0.03</v>
      </c>
      <c r="E241" s="197">
        <v>17.350000000000001</v>
      </c>
      <c r="F241" s="197">
        <f t="shared" ref="F241:F244" si="26">E241*D241</f>
        <v>0.52050000000000007</v>
      </c>
    </row>
    <row r="242" spans="1:6" ht="27.6">
      <c r="A242" s="63" t="s">
        <v>235</v>
      </c>
      <c r="B242" s="196" t="s">
        <v>232</v>
      </c>
      <c r="C242" s="63" t="s">
        <v>120</v>
      </c>
      <c r="D242" s="185">
        <v>0.06</v>
      </c>
      <c r="E242" s="197">
        <v>21.5</v>
      </c>
      <c r="F242" s="197">
        <f t="shared" si="26"/>
        <v>1.29</v>
      </c>
    </row>
    <row r="243" spans="1:6" ht="13.8">
      <c r="A243" s="63"/>
      <c r="B243" s="196"/>
      <c r="C243" s="63"/>
      <c r="D243" s="185"/>
      <c r="E243" s="197"/>
      <c r="F243" s="197">
        <f t="shared" si="26"/>
        <v>0</v>
      </c>
    </row>
    <row r="244" spans="1:6" ht="13.8">
      <c r="A244" s="63"/>
      <c r="B244" s="196"/>
      <c r="C244" s="63"/>
      <c r="D244" s="185"/>
      <c r="E244" s="197"/>
      <c r="F244" s="197">
        <f t="shared" si="26"/>
        <v>0</v>
      </c>
    </row>
    <row r="245" spans="1:6" ht="13.8">
      <c r="A245" s="63"/>
      <c r="B245" s="196"/>
      <c r="C245" s="63"/>
      <c r="D245" s="185"/>
      <c r="E245" s="197"/>
      <c r="F245" s="197">
        <v>63.04</v>
      </c>
    </row>
    <row r="246" spans="1:6" ht="13.8">
      <c r="A246" s="63"/>
      <c r="B246" s="196"/>
      <c r="C246" s="63"/>
      <c r="D246" s="185"/>
      <c r="E246" s="197"/>
      <c r="F246" s="197">
        <f t="shared" ref="F246:F247" si="27">E246*D246</f>
        <v>0</v>
      </c>
    </row>
    <row r="247" spans="1:6" ht="13.8">
      <c r="A247" s="63"/>
      <c r="B247" s="196"/>
      <c r="C247" s="63"/>
      <c r="D247" s="198"/>
      <c r="E247" s="197"/>
      <c r="F247" s="197">
        <f t="shared" si="27"/>
        <v>0</v>
      </c>
    </row>
    <row r="248" spans="1:6" ht="14.4">
      <c r="A248" s="199"/>
      <c r="B248" s="200"/>
      <c r="C248" s="190"/>
      <c r="D248" s="190"/>
      <c r="E248" s="201" t="s">
        <v>113</v>
      </c>
      <c r="F248" s="202">
        <f>F242+F241+F240</f>
        <v>52.220499999999994</v>
      </c>
    </row>
    <row r="250" spans="1:6" s="58" customFormat="1"/>
    <row r="251" spans="1:6" s="58" customFormat="1" ht="14.4">
      <c r="A251" s="192"/>
      <c r="B251" s="235" t="str">
        <f>planilha!E57</f>
        <v>Centro de distribuiçao p/ 24 disjuntores (c/ barramento)</v>
      </c>
      <c r="C251" s="236"/>
      <c r="D251" s="236"/>
      <c r="E251" s="237"/>
      <c r="F251" s="193" t="s">
        <v>82</v>
      </c>
    </row>
    <row r="252" spans="1:6" s="58" customFormat="1" ht="14.4">
      <c r="A252" s="192" t="s">
        <v>107</v>
      </c>
      <c r="B252" s="194" t="s">
        <v>108</v>
      </c>
      <c r="C252" s="192" t="s">
        <v>82</v>
      </c>
      <c r="D252" s="192" t="s">
        <v>109</v>
      </c>
      <c r="E252" s="195" t="s">
        <v>110</v>
      </c>
      <c r="F252" s="192" t="s">
        <v>111</v>
      </c>
    </row>
    <row r="253" spans="1:6" s="58" customFormat="1" ht="27.6">
      <c r="A253" s="63" t="s">
        <v>273</v>
      </c>
      <c r="B253" s="196" t="s">
        <v>272</v>
      </c>
      <c r="C253" s="63" t="s">
        <v>82</v>
      </c>
      <c r="D253" s="185">
        <v>1</v>
      </c>
      <c r="E253" s="197">
        <v>652.70000000000005</v>
      </c>
      <c r="F253" s="197">
        <f>E253*D253</f>
        <v>652.70000000000005</v>
      </c>
    </row>
    <row r="254" spans="1:6" s="58" customFormat="1" ht="27.6">
      <c r="A254" s="63" t="s">
        <v>234</v>
      </c>
      <c r="B254" s="196" t="s">
        <v>225</v>
      </c>
      <c r="C254" s="63" t="s">
        <v>120</v>
      </c>
      <c r="D254" s="185">
        <v>3</v>
      </c>
      <c r="E254" s="197">
        <v>17.350000000000001</v>
      </c>
      <c r="F254" s="197">
        <f t="shared" ref="F254:F257" si="28">E254*D254</f>
        <v>52.050000000000004</v>
      </c>
    </row>
    <row r="255" spans="1:6" s="58" customFormat="1" ht="27.6">
      <c r="A255" s="63" t="s">
        <v>229</v>
      </c>
      <c r="B255" s="196" t="s">
        <v>226</v>
      </c>
      <c r="C255" s="63" t="s">
        <v>120</v>
      </c>
      <c r="D255" s="185">
        <v>3</v>
      </c>
      <c r="E255" s="197">
        <v>21.5</v>
      </c>
      <c r="F255" s="197">
        <f t="shared" si="28"/>
        <v>64.5</v>
      </c>
    </row>
    <row r="256" spans="1:6" s="58" customFormat="1" ht="13.8">
      <c r="A256" s="63"/>
      <c r="B256" s="196"/>
      <c r="C256" s="63"/>
      <c r="D256" s="185"/>
      <c r="E256" s="197"/>
      <c r="F256" s="197">
        <f t="shared" si="28"/>
        <v>0</v>
      </c>
    </row>
    <row r="257" spans="1:6" s="58" customFormat="1" ht="13.8">
      <c r="A257" s="63"/>
      <c r="B257" s="196"/>
      <c r="C257" s="63"/>
      <c r="D257" s="185"/>
      <c r="E257" s="197"/>
      <c r="F257" s="197">
        <f t="shared" si="28"/>
        <v>0</v>
      </c>
    </row>
    <row r="258" spans="1:6" s="58" customFormat="1" ht="13.8">
      <c r="A258" s="63"/>
      <c r="B258" s="196"/>
      <c r="C258" s="63"/>
      <c r="D258" s="185"/>
      <c r="E258" s="197"/>
      <c r="F258" s="197">
        <v>63.04</v>
      </c>
    </row>
    <row r="259" spans="1:6" s="58" customFormat="1" ht="13.8">
      <c r="A259" s="63"/>
      <c r="B259" s="196"/>
      <c r="C259" s="63"/>
      <c r="D259" s="185"/>
      <c r="E259" s="197"/>
      <c r="F259" s="197">
        <f t="shared" ref="F259:F260" si="29">E259*D259</f>
        <v>0</v>
      </c>
    </row>
    <row r="260" spans="1:6" s="58" customFormat="1" ht="13.8">
      <c r="A260" s="63"/>
      <c r="B260" s="196"/>
      <c r="C260" s="63"/>
      <c r="D260" s="198"/>
      <c r="E260" s="197"/>
      <c r="F260" s="197">
        <f t="shared" si="29"/>
        <v>0</v>
      </c>
    </row>
    <row r="261" spans="1:6" s="58" customFormat="1" ht="14.4">
      <c r="A261" s="199"/>
      <c r="B261" s="200"/>
      <c r="C261" s="190"/>
      <c r="D261" s="190"/>
      <c r="E261" s="201" t="s">
        <v>113</v>
      </c>
      <c r="F261" s="202">
        <f>F255+F254+F253</f>
        <v>769.25</v>
      </c>
    </row>
    <row r="262" spans="1:6" s="58" customFormat="1"/>
    <row r="263" spans="1:6" s="58" customFormat="1"/>
    <row r="264" spans="1:6" s="58" customFormat="1"/>
    <row r="266" spans="1:6" ht="14.4">
      <c r="A266" s="192"/>
      <c r="B266" s="235" t="str">
        <f>planilha!E62</f>
        <v>Bancada em granito cinza andorinha, espessura 2cm</v>
      </c>
      <c r="C266" s="236"/>
      <c r="D266" s="236"/>
      <c r="E266" s="237"/>
      <c r="F266" s="193" t="s">
        <v>82</v>
      </c>
    </row>
    <row r="267" spans="1:6" ht="14.4">
      <c r="A267" s="192" t="s">
        <v>107</v>
      </c>
      <c r="B267" s="194" t="s">
        <v>108</v>
      </c>
      <c r="C267" s="192" t="s">
        <v>82</v>
      </c>
      <c r="D267" s="192" t="s">
        <v>109</v>
      </c>
      <c r="E267" s="195" t="s">
        <v>110</v>
      </c>
      <c r="F267" s="192" t="s">
        <v>111</v>
      </c>
    </row>
    <row r="268" spans="1:6" ht="13.8">
      <c r="A268" s="63" t="s">
        <v>163</v>
      </c>
      <c r="B268" s="196" t="s">
        <v>244</v>
      </c>
      <c r="C268" s="63" t="s">
        <v>112</v>
      </c>
      <c r="D268" s="185">
        <v>1.2</v>
      </c>
      <c r="E268" s="197">
        <v>4.4800000000000004</v>
      </c>
      <c r="F268" s="197">
        <f>E268*D268</f>
        <v>5.3760000000000003</v>
      </c>
    </row>
    <row r="269" spans="1:6" ht="13.8">
      <c r="A269" s="63" t="s">
        <v>247</v>
      </c>
      <c r="B269" s="196" t="s">
        <v>245</v>
      </c>
      <c r="C269" s="63" t="s">
        <v>112</v>
      </c>
      <c r="D269" s="185">
        <v>5</v>
      </c>
      <c r="E269" s="197">
        <v>2.38</v>
      </c>
      <c r="F269" s="197">
        <f t="shared" ref="F269:F272" si="30">E269*D269</f>
        <v>11.899999999999999</v>
      </c>
    </row>
    <row r="270" spans="1:6" ht="13.8">
      <c r="A270" s="63" t="s">
        <v>248</v>
      </c>
      <c r="B270" s="196" t="s">
        <v>246</v>
      </c>
      <c r="C270" s="63" t="s">
        <v>3</v>
      </c>
      <c r="D270" s="185">
        <v>1</v>
      </c>
      <c r="E270" s="197">
        <v>380</v>
      </c>
      <c r="F270" s="197">
        <f t="shared" si="30"/>
        <v>380</v>
      </c>
    </row>
    <row r="271" spans="1:6" ht="27.6">
      <c r="A271" s="63" t="s">
        <v>147</v>
      </c>
      <c r="B271" s="196" t="s">
        <v>140</v>
      </c>
      <c r="C271" s="63" t="s">
        <v>120</v>
      </c>
      <c r="D271" s="185">
        <v>1.2</v>
      </c>
      <c r="E271" s="197">
        <v>21.29</v>
      </c>
      <c r="F271" s="197">
        <f t="shared" si="30"/>
        <v>25.547999999999998</v>
      </c>
    </row>
    <row r="272" spans="1:6" ht="27.6">
      <c r="A272" s="63" t="s">
        <v>125</v>
      </c>
      <c r="B272" s="196" t="s">
        <v>130</v>
      </c>
      <c r="C272" s="63" t="s">
        <v>120</v>
      </c>
      <c r="D272" s="185">
        <v>0.6</v>
      </c>
      <c r="E272" s="197">
        <v>17.07</v>
      </c>
      <c r="F272" s="197">
        <f t="shared" si="30"/>
        <v>10.241999999999999</v>
      </c>
    </row>
    <row r="273" spans="1:6" ht="13.8">
      <c r="A273" s="63"/>
      <c r="B273" s="196"/>
      <c r="C273" s="63"/>
      <c r="D273" s="185"/>
      <c r="E273" s="197"/>
      <c r="F273" s="197"/>
    </row>
    <row r="274" spans="1:6" ht="13.8">
      <c r="A274" s="63"/>
      <c r="B274" s="196"/>
      <c r="C274" s="63"/>
      <c r="D274" s="185"/>
      <c r="E274" s="197"/>
      <c r="F274" s="197">
        <f t="shared" ref="F274:F275" si="31">E274*D274</f>
        <v>0</v>
      </c>
    </row>
    <row r="275" spans="1:6" ht="13.8">
      <c r="A275" s="63"/>
      <c r="B275" s="196"/>
      <c r="C275" s="63"/>
      <c r="D275" s="198"/>
      <c r="E275" s="197"/>
      <c r="F275" s="197">
        <f t="shared" si="31"/>
        <v>0</v>
      </c>
    </row>
    <row r="276" spans="1:6" ht="14.4">
      <c r="A276" s="199"/>
      <c r="B276" s="200"/>
      <c r="C276" s="190"/>
      <c r="D276" s="190"/>
      <c r="E276" s="201" t="s">
        <v>113</v>
      </c>
      <c r="F276" s="202">
        <f>F270+F269+F268+F271+F272</f>
        <v>433.06599999999997</v>
      </c>
    </row>
    <row r="279" spans="1:6" ht="14.4">
      <c r="A279" s="192"/>
      <c r="B279" s="235" t="str">
        <f>planilha!E64</f>
        <v>Alambrado p/ quadra poliesportiva estruturado por tubos de aço galvanizado (com montantes 2", travessas e escoras .</v>
      </c>
      <c r="C279" s="236"/>
      <c r="D279" s="236"/>
      <c r="E279" s="237"/>
      <c r="F279" s="193" t="s">
        <v>82</v>
      </c>
    </row>
    <row r="280" spans="1:6" ht="14.4">
      <c r="A280" s="192" t="s">
        <v>107</v>
      </c>
      <c r="B280" s="194" t="s">
        <v>108</v>
      </c>
      <c r="C280" s="192" t="s">
        <v>82</v>
      </c>
      <c r="D280" s="192" t="s">
        <v>109</v>
      </c>
      <c r="E280" s="195" t="s">
        <v>110</v>
      </c>
      <c r="F280" s="192" t="s">
        <v>111</v>
      </c>
    </row>
    <row r="281" spans="1:6" ht="55.2">
      <c r="A281" s="63" t="s">
        <v>257</v>
      </c>
      <c r="B281" s="196" t="s">
        <v>249</v>
      </c>
      <c r="C281" s="63" t="s">
        <v>3</v>
      </c>
      <c r="D281" s="185">
        <v>1.0203</v>
      </c>
      <c r="E281" s="197">
        <v>61.22</v>
      </c>
      <c r="F281" s="197">
        <f>E281*D281</f>
        <v>62.462765999999995</v>
      </c>
    </row>
    <row r="282" spans="1:6" ht="55.2">
      <c r="A282" s="63" t="s">
        <v>258</v>
      </c>
      <c r="B282" s="196" t="s">
        <v>250</v>
      </c>
      <c r="C282" s="63" t="s">
        <v>256</v>
      </c>
      <c r="D282" s="185">
        <v>0.61050000000000004</v>
      </c>
      <c r="E282" s="197">
        <v>97.55</v>
      </c>
      <c r="F282" s="197">
        <f t="shared" ref="F282:F286" si="32">E282*D282</f>
        <v>59.554275000000004</v>
      </c>
    </row>
    <row r="283" spans="1:6" ht="55.2">
      <c r="A283" s="63" t="s">
        <v>259</v>
      </c>
      <c r="B283" s="196" t="s">
        <v>251</v>
      </c>
      <c r="C283" s="63" t="s">
        <v>141</v>
      </c>
      <c r="D283" s="185">
        <v>0.87009999999999998</v>
      </c>
      <c r="E283" s="197">
        <v>58.23</v>
      </c>
      <c r="F283" s="197">
        <f t="shared" si="32"/>
        <v>50.665922999999999</v>
      </c>
    </row>
    <row r="284" spans="1:6" ht="41.4">
      <c r="A284" s="63" t="s">
        <v>260</v>
      </c>
      <c r="B284" s="196" t="s">
        <v>252</v>
      </c>
      <c r="C284" s="63" t="s">
        <v>112</v>
      </c>
      <c r="D284" s="185">
        <v>2.5000000000000001E-3</v>
      </c>
      <c r="E284" s="197">
        <v>28.81</v>
      </c>
      <c r="F284" s="197">
        <f t="shared" si="32"/>
        <v>7.2024999999999992E-2</v>
      </c>
    </row>
    <row r="285" spans="1:6" ht="55.2">
      <c r="A285" s="63" t="s">
        <v>261</v>
      </c>
      <c r="B285" s="196" t="s">
        <v>253</v>
      </c>
      <c r="C285" s="63" t="s">
        <v>112</v>
      </c>
      <c r="D285" s="185">
        <v>7.9699999999999993E-2</v>
      </c>
      <c r="E285" s="197">
        <v>21.27</v>
      </c>
      <c r="F285" s="197">
        <f t="shared" si="32"/>
        <v>1.6952189999999998</v>
      </c>
    </row>
    <row r="286" spans="1:6" ht="41.4">
      <c r="A286" s="63" t="s">
        <v>262</v>
      </c>
      <c r="B286" s="196" t="s">
        <v>254</v>
      </c>
      <c r="C286" s="63" t="s">
        <v>120</v>
      </c>
      <c r="D286" s="185">
        <v>0.97740000000000005</v>
      </c>
      <c r="E286" s="197">
        <v>21.19</v>
      </c>
      <c r="F286" s="197">
        <f t="shared" si="32"/>
        <v>20.711106000000001</v>
      </c>
    </row>
    <row r="287" spans="1:6" ht="27.6">
      <c r="A287" s="63" t="s">
        <v>135</v>
      </c>
      <c r="B287" s="196" t="s">
        <v>130</v>
      </c>
      <c r="C287" s="63" t="s">
        <v>120</v>
      </c>
      <c r="D287" s="185">
        <v>0.97740000000000005</v>
      </c>
      <c r="E287" s="197">
        <v>17.09</v>
      </c>
      <c r="F287" s="197">
        <f t="shared" ref="F287:F288" si="33">E287*D287</f>
        <v>16.703766000000002</v>
      </c>
    </row>
    <row r="288" spans="1:6" s="58" customFormat="1" ht="82.8">
      <c r="A288" s="63" t="s">
        <v>263</v>
      </c>
      <c r="B288" s="196" t="s">
        <v>255</v>
      </c>
      <c r="C288" s="63" t="s">
        <v>18</v>
      </c>
      <c r="D288" s="185">
        <v>4.4999999999999997E-3</v>
      </c>
      <c r="E288" s="197">
        <v>375.39</v>
      </c>
      <c r="F288" s="197">
        <f t="shared" si="33"/>
        <v>1.6892549999999997</v>
      </c>
    </row>
    <row r="289" spans="1:6" s="58" customFormat="1" ht="13.8">
      <c r="A289" s="63"/>
      <c r="B289" s="196"/>
      <c r="C289" s="63"/>
      <c r="D289" s="185"/>
      <c r="E289" s="197"/>
      <c r="F289" s="197"/>
    </row>
    <row r="290" spans="1:6" s="58" customFormat="1" ht="13.8">
      <c r="A290" s="63"/>
      <c r="B290" s="196"/>
      <c r="C290" s="63"/>
      <c r="D290" s="185"/>
      <c r="E290" s="197"/>
      <c r="F290" s="197"/>
    </row>
    <row r="291" spans="1:6" ht="13.8">
      <c r="A291" s="63"/>
      <c r="B291" s="196"/>
      <c r="C291" s="63"/>
      <c r="D291" s="198"/>
      <c r="E291" s="197"/>
      <c r="F291" s="197"/>
    </row>
    <row r="292" spans="1:6" ht="14.4">
      <c r="A292" s="199"/>
      <c r="B292" s="200"/>
      <c r="C292" s="190"/>
      <c r="D292" s="190"/>
      <c r="E292" s="201" t="s">
        <v>113</v>
      </c>
      <c r="F292" s="202">
        <v>213.52</v>
      </c>
    </row>
    <row r="295" spans="1:6" ht="14.4">
      <c r="A295" s="192"/>
      <c r="B295" s="235" t="str">
        <f>planilha!E65</f>
        <v xml:space="preserve">Portão de ferro 1/2" c/ ferragens (incl. pint. anti-corrosiva) </v>
      </c>
      <c r="C295" s="236"/>
      <c r="D295" s="236"/>
      <c r="E295" s="237"/>
      <c r="F295" s="193" t="s">
        <v>82</v>
      </c>
    </row>
    <row r="296" spans="1:6" ht="14.4">
      <c r="A296" s="192" t="s">
        <v>107</v>
      </c>
      <c r="B296" s="194" t="s">
        <v>108</v>
      </c>
      <c r="C296" s="192" t="s">
        <v>82</v>
      </c>
      <c r="D296" s="192" t="s">
        <v>109</v>
      </c>
      <c r="E296" s="195" t="s">
        <v>110</v>
      </c>
      <c r="F296" s="192" t="s">
        <v>111</v>
      </c>
    </row>
    <row r="297" spans="1:6" ht="27.6">
      <c r="A297" s="63" t="s">
        <v>267</v>
      </c>
      <c r="B297" s="196" t="s">
        <v>264</v>
      </c>
      <c r="C297" s="63" t="s">
        <v>3</v>
      </c>
      <c r="D297" s="185">
        <v>1</v>
      </c>
      <c r="E297" s="197">
        <v>195</v>
      </c>
      <c r="F297" s="197">
        <f>E297*D297</f>
        <v>195</v>
      </c>
    </row>
    <row r="298" spans="1:6" ht="13.8">
      <c r="A298" s="63" t="s">
        <v>268</v>
      </c>
      <c r="B298" s="196" t="s">
        <v>265</v>
      </c>
      <c r="C298" s="63" t="s">
        <v>18</v>
      </c>
      <c r="D298" s="185">
        <v>0.05</v>
      </c>
      <c r="E298" s="197">
        <v>431.94</v>
      </c>
      <c r="F298" s="197">
        <f t="shared" ref="F298:F301" si="34">E298*D298</f>
        <v>21.597000000000001</v>
      </c>
    </row>
    <row r="299" spans="1:6" ht="27.6">
      <c r="A299" s="63" t="s">
        <v>269</v>
      </c>
      <c r="B299" s="196" t="s">
        <v>266</v>
      </c>
      <c r="C299" s="63" t="s">
        <v>120</v>
      </c>
      <c r="D299" s="185">
        <v>1.2</v>
      </c>
      <c r="E299" s="197">
        <v>17.14</v>
      </c>
      <c r="F299" s="197">
        <f t="shared" si="34"/>
        <v>20.568000000000001</v>
      </c>
    </row>
    <row r="300" spans="1:6" ht="27.6">
      <c r="A300" s="63" t="s">
        <v>147</v>
      </c>
      <c r="B300" s="196" t="s">
        <v>140</v>
      </c>
      <c r="C300" s="63" t="s">
        <v>120</v>
      </c>
      <c r="D300" s="185">
        <v>1.85</v>
      </c>
      <c r="E300" s="197">
        <v>21.29</v>
      </c>
      <c r="F300" s="197">
        <f t="shared" si="34"/>
        <v>39.386499999999998</v>
      </c>
    </row>
    <row r="301" spans="1:6" ht="13.8">
      <c r="A301" s="63"/>
      <c r="B301" s="196"/>
      <c r="C301" s="63"/>
      <c r="D301" s="185"/>
      <c r="E301" s="197"/>
      <c r="F301" s="197">
        <f t="shared" si="34"/>
        <v>0</v>
      </c>
    </row>
    <row r="302" spans="1:6" ht="13.8">
      <c r="A302" s="63"/>
      <c r="B302" s="196"/>
      <c r="C302" s="63"/>
      <c r="D302" s="185"/>
      <c r="E302" s="197"/>
      <c r="F302" s="197"/>
    </row>
    <row r="303" spans="1:6" ht="13.8">
      <c r="A303" s="63"/>
      <c r="B303" s="196"/>
      <c r="C303" s="63"/>
      <c r="D303" s="185"/>
      <c r="E303" s="197"/>
      <c r="F303" s="197">
        <f t="shared" ref="F303:F304" si="35">E303*D303</f>
        <v>0</v>
      </c>
    </row>
    <row r="304" spans="1:6" ht="13.8">
      <c r="A304" s="63"/>
      <c r="B304" s="196"/>
      <c r="C304" s="63"/>
      <c r="D304" s="198"/>
      <c r="E304" s="197"/>
      <c r="F304" s="197">
        <f t="shared" si="35"/>
        <v>0</v>
      </c>
    </row>
    <row r="305" spans="1:6" ht="14.4">
      <c r="A305" s="199"/>
      <c r="B305" s="200"/>
      <c r="C305" s="190"/>
      <c r="D305" s="190"/>
      <c r="E305" s="201" t="s">
        <v>113</v>
      </c>
      <c r="F305" s="202">
        <v>276.56</v>
      </c>
    </row>
    <row r="320" spans="1:6">
      <c r="A320" s="58"/>
      <c r="B320" s="58"/>
      <c r="C320" s="58"/>
      <c r="D320" s="58"/>
      <c r="E320" s="58"/>
      <c r="F320" s="58"/>
    </row>
  </sheetData>
  <mergeCells count="26">
    <mergeCell ref="B111:E111"/>
    <mergeCell ref="B123:E123"/>
    <mergeCell ref="B135:E135"/>
    <mergeCell ref="B147:E147"/>
    <mergeCell ref="B225:E225"/>
    <mergeCell ref="B238:E238"/>
    <mergeCell ref="B266:E266"/>
    <mergeCell ref="B279:E279"/>
    <mergeCell ref="B295:E295"/>
    <mergeCell ref="B251:E251"/>
    <mergeCell ref="A1:F1"/>
    <mergeCell ref="B160:E160"/>
    <mergeCell ref="B173:E173"/>
    <mergeCell ref="B186:E186"/>
    <mergeCell ref="B212:E212"/>
    <mergeCell ref="B55:E55"/>
    <mergeCell ref="B3:E3"/>
    <mergeCell ref="B13:E13"/>
    <mergeCell ref="B23:E23"/>
    <mergeCell ref="B33:E33"/>
    <mergeCell ref="B44:E44"/>
    <mergeCell ref="B199:E199"/>
    <mergeCell ref="B66:E66"/>
    <mergeCell ref="B77:E77"/>
    <mergeCell ref="B88:E88"/>
    <mergeCell ref="B99:E9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view="pageBreakPreview" zoomScale="70" zoomScaleNormal="80" zoomScaleSheetLayoutView="70" workbookViewId="0">
      <selection activeCell="A7" sqref="A7"/>
    </sheetView>
  </sheetViews>
  <sheetFormatPr defaultRowHeight="13.2"/>
  <cols>
    <col min="2" max="2" width="80.5546875" customWidth="1"/>
    <col min="3" max="10" width="16.6640625" customWidth="1"/>
  </cols>
  <sheetData>
    <row r="1" spans="1:10">
      <c r="A1" s="242" t="s">
        <v>106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59.25" customHeight="1" thickBot="1">
      <c r="A2" s="245"/>
      <c r="B2" s="246"/>
      <c r="C2" s="246"/>
      <c r="D2" s="246"/>
      <c r="E2" s="246"/>
      <c r="F2" s="246"/>
      <c r="G2" s="246"/>
      <c r="H2" s="246"/>
      <c r="I2" s="246"/>
      <c r="J2" s="247"/>
    </row>
    <row r="3" spans="1:10" ht="13.8" thickBot="1">
      <c r="A3" s="67"/>
      <c r="B3" s="67"/>
      <c r="C3" s="68"/>
      <c r="D3" s="69"/>
      <c r="E3" s="70"/>
      <c r="F3" s="67"/>
      <c r="G3" s="67"/>
      <c r="H3" s="67"/>
    </row>
    <row r="4" spans="1:10">
      <c r="A4" s="71" t="s">
        <v>54</v>
      </c>
      <c r="B4" s="72"/>
      <c r="C4" s="73"/>
      <c r="D4" s="74"/>
      <c r="E4" s="75"/>
      <c r="F4" s="76"/>
      <c r="G4" s="76"/>
      <c r="H4" s="74"/>
      <c r="I4" s="132"/>
      <c r="J4" s="133"/>
    </row>
    <row r="5" spans="1:10">
      <c r="A5" s="77" t="s">
        <v>275</v>
      </c>
      <c r="B5" s="78"/>
      <c r="C5" s="79"/>
      <c r="D5" s="80"/>
      <c r="E5" s="81"/>
      <c r="F5" s="82"/>
      <c r="G5" s="83"/>
      <c r="H5" s="80"/>
      <c r="I5" s="16"/>
      <c r="J5" s="15"/>
    </row>
    <row r="6" spans="1:10" ht="13.8" thickBot="1">
      <c r="A6" s="84" t="s">
        <v>276</v>
      </c>
      <c r="B6" s="85"/>
      <c r="C6" s="86"/>
      <c r="D6" s="87"/>
      <c r="E6" s="88"/>
      <c r="F6" s="89"/>
      <c r="G6" s="89"/>
      <c r="H6" s="87"/>
      <c r="I6" s="17"/>
      <c r="J6" s="18"/>
    </row>
    <row r="7" spans="1:10">
      <c r="A7" s="78"/>
      <c r="B7" s="78"/>
      <c r="C7" s="79"/>
      <c r="D7" s="80"/>
      <c r="E7" s="81"/>
      <c r="F7" s="83"/>
      <c r="G7" s="83"/>
      <c r="H7" s="80"/>
    </row>
    <row r="8" spans="1:10">
      <c r="A8" s="240" t="s">
        <v>35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3.8" thickBot="1">
      <c r="A9" s="90"/>
      <c r="B9" s="90"/>
      <c r="C9" s="90"/>
      <c r="D9" s="90"/>
      <c r="E9" s="90"/>
      <c r="F9" s="90"/>
      <c r="G9" s="90"/>
      <c r="H9" s="90"/>
    </row>
    <row r="10" spans="1:10">
      <c r="A10" s="91" t="s">
        <v>0</v>
      </c>
      <c r="B10" s="92" t="s">
        <v>15</v>
      </c>
      <c r="C10" s="93" t="s">
        <v>17</v>
      </c>
      <c r="D10" s="92" t="s">
        <v>36</v>
      </c>
      <c r="E10" s="92">
        <v>1</v>
      </c>
      <c r="F10" s="92">
        <v>2</v>
      </c>
      <c r="G10" s="92">
        <v>3</v>
      </c>
      <c r="H10" s="92">
        <v>4</v>
      </c>
      <c r="I10" s="92">
        <v>5</v>
      </c>
      <c r="J10" s="94">
        <v>6</v>
      </c>
    </row>
    <row r="11" spans="1:10">
      <c r="A11" s="95"/>
      <c r="B11" s="96"/>
      <c r="C11" s="97"/>
      <c r="D11" s="98"/>
      <c r="E11" s="98"/>
      <c r="F11" s="98"/>
      <c r="G11" s="98"/>
      <c r="H11" s="98"/>
      <c r="I11" s="98"/>
      <c r="J11" s="99"/>
    </row>
    <row r="12" spans="1:10">
      <c r="A12" s="100">
        <f>planilha!B14</f>
        <v>1</v>
      </c>
      <c r="B12" s="101" t="s">
        <v>34</v>
      </c>
      <c r="C12" s="102">
        <f>planilha!J16</f>
        <v>1380.1941000000002</v>
      </c>
      <c r="D12" s="103">
        <f>C12/$C$30</f>
        <v>7.5700852054955041E-3</v>
      </c>
      <c r="E12" s="104">
        <v>1</v>
      </c>
      <c r="F12" s="103"/>
      <c r="G12" s="98"/>
      <c r="H12" s="98"/>
      <c r="I12" s="98"/>
      <c r="J12" s="99"/>
    </row>
    <row r="13" spans="1:10">
      <c r="A13" s="100"/>
      <c r="B13" s="98"/>
      <c r="C13" s="102"/>
      <c r="D13" s="103"/>
      <c r="E13" s="105">
        <f>C12*E12</f>
        <v>1380.1941000000002</v>
      </c>
      <c r="F13" s="105"/>
      <c r="G13" s="98"/>
      <c r="H13" s="98"/>
      <c r="I13" s="98"/>
      <c r="J13" s="99"/>
    </row>
    <row r="14" spans="1:10">
      <c r="A14" s="100">
        <v>2</v>
      </c>
      <c r="B14" s="98" t="str">
        <f>planilha!E18</f>
        <v>ESQUADRIAS</v>
      </c>
      <c r="C14" s="102">
        <f>planilha!J24</f>
        <v>5965.8925859999999</v>
      </c>
      <c r="D14" s="103">
        <f>C14/$C$30</f>
        <v>3.2721712984321485E-2</v>
      </c>
      <c r="E14" s="104">
        <v>0.81</v>
      </c>
      <c r="F14" s="106"/>
      <c r="G14" s="103"/>
      <c r="H14" s="103"/>
      <c r="I14" s="104">
        <v>0.19</v>
      </c>
      <c r="J14" s="99"/>
    </row>
    <row r="15" spans="1:10">
      <c r="A15" s="100"/>
      <c r="B15" s="98"/>
      <c r="C15" s="102"/>
      <c r="D15" s="103"/>
      <c r="E15" s="105">
        <f>$C14*E14</f>
        <v>4832.3729946600006</v>
      </c>
      <c r="F15" s="105"/>
      <c r="G15" s="105"/>
      <c r="H15" s="105"/>
      <c r="I15" s="105">
        <f>I14*C14</f>
        <v>1133.51959134</v>
      </c>
      <c r="J15" s="99"/>
    </row>
    <row r="16" spans="1:10">
      <c r="A16" s="100">
        <v>3</v>
      </c>
      <c r="B16" s="98" t="str">
        <f>planilha!E26</f>
        <v>SISTEMAS DE COBERTURA</v>
      </c>
      <c r="C16" s="102">
        <f>planilha!J28</f>
        <v>7638.1650000000009</v>
      </c>
      <c r="D16" s="103">
        <f>C16/$C$30</f>
        <v>4.1893788608162848E-2</v>
      </c>
      <c r="E16" s="104">
        <v>0.1</v>
      </c>
      <c r="F16" s="104">
        <v>0.9</v>
      </c>
      <c r="G16" s="106"/>
      <c r="H16" s="106"/>
      <c r="I16" s="106"/>
      <c r="J16" s="99"/>
    </row>
    <row r="17" spans="1:10">
      <c r="A17" s="100"/>
      <c r="B17" s="98"/>
      <c r="C17" s="102"/>
      <c r="D17" s="103"/>
      <c r="E17" s="105">
        <f>C16*E16</f>
        <v>763.81650000000013</v>
      </c>
      <c r="F17" s="105">
        <f>C16*F16</f>
        <v>6874.348500000001</v>
      </c>
      <c r="G17" s="105"/>
      <c r="H17" s="105"/>
      <c r="I17" s="105"/>
      <c r="J17" s="99"/>
    </row>
    <row r="18" spans="1:10">
      <c r="A18" s="100">
        <v>4</v>
      </c>
      <c r="B18" s="98" t="str">
        <f>planilha!E30</f>
        <v>SISTEMAS DE PISOS</v>
      </c>
      <c r="C18" s="102">
        <f>planilha!J37</f>
        <v>103624.76409750001</v>
      </c>
      <c r="D18" s="103">
        <f>C18/$C$30</f>
        <v>0.56836085128710989</v>
      </c>
      <c r="E18" s="98"/>
      <c r="F18" s="104">
        <v>0.35</v>
      </c>
      <c r="G18" s="104">
        <v>0.35</v>
      </c>
      <c r="H18" s="109">
        <v>0.3</v>
      </c>
      <c r="I18" s="109"/>
      <c r="J18" s="107"/>
    </row>
    <row r="19" spans="1:10">
      <c r="A19" s="100"/>
      <c r="B19" s="98"/>
      <c r="C19" s="102"/>
      <c r="D19" s="103"/>
      <c r="E19" s="98"/>
      <c r="F19" s="105">
        <f>C18*F18</f>
        <v>36268.667434125004</v>
      </c>
      <c r="G19" s="105">
        <f>C18*G18</f>
        <v>36268.667434125004</v>
      </c>
      <c r="H19" s="105">
        <f>H18*C18</f>
        <v>31087.429229250003</v>
      </c>
      <c r="I19" s="105">
        <f>E18*I18</f>
        <v>0</v>
      </c>
      <c r="J19" s="108"/>
    </row>
    <row r="20" spans="1:10" s="58" customFormat="1">
      <c r="A20" s="100">
        <v>5</v>
      </c>
      <c r="B20" s="98" t="str">
        <f>planilha!E39</f>
        <v>PINTURAS E ACABAMENTOS</v>
      </c>
      <c r="C20" s="102">
        <f>planilha!J43</f>
        <v>43040.595064499998</v>
      </c>
      <c r="D20" s="103">
        <f>C20/$C$30</f>
        <v>0.23606894996399</v>
      </c>
      <c r="E20" s="98"/>
      <c r="F20" s="105"/>
      <c r="G20" s="109"/>
      <c r="H20" s="104">
        <v>0.5</v>
      </c>
      <c r="I20" s="104">
        <v>0.5</v>
      </c>
      <c r="J20" s="108"/>
    </row>
    <row r="21" spans="1:10" s="58" customFormat="1">
      <c r="A21" s="100"/>
      <c r="B21" s="98"/>
      <c r="C21" s="102"/>
      <c r="D21" s="103"/>
      <c r="E21" s="98"/>
      <c r="F21" s="105"/>
      <c r="G21" s="105"/>
      <c r="H21" s="105">
        <f>H20*C20</f>
        <v>21520.297532249999</v>
      </c>
      <c r="I21" s="105">
        <f>I20*C20</f>
        <v>21520.297532249999</v>
      </c>
      <c r="J21" s="108"/>
    </row>
    <row r="22" spans="1:10" s="58" customFormat="1">
      <c r="A22" s="100">
        <v>6</v>
      </c>
      <c r="B22" s="98" t="str">
        <f>planilha!E45</f>
        <v>LOUÇAS, ACESSÓRIOS E METAIS</v>
      </c>
      <c r="C22" s="102">
        <f>planilha!J49</f>
        <v>6381.6587999999992</v>
      </c>
      <c r="D22" s="103">
        <f>C22/$C$30</f>
        <v>3.5002106492413046E-2</v>
      </c>
      <c r="E22" s="98"/>
      <c r="F22" s="105"/>
      <c r="G22" s="109"/>
      <c r="H22" s="188"/>
      <c r="I22" s="188"/>
      <c r="J22" s="104">
        <v>1</v>
      </c>
    </row>
    <row r="23" spans="1:10" s="58" customFormat="1">
      <c r="A23" s="100"/>
      <c r="B23" s="98"/>
      <c r="C23" s="102"/>
      <c r="D23" s="103"/>
      <c r="E23" s="98"/>
      <c r="F23" s="105"/>
      <c r="G23" s="105"/>
      <c r="H23" s="189"/>
      <c r="I23" s="189"/>
      <c r="J23" s="105">
        <f>C22</f>
        <v>6381.6587999999992</v>
      </c>
    </row>
    <row r="24" spans="1:10">
      <c r="A24" s="100">
        <v>7</v>
      </c>
      <c r="B24" s="98" t="str">
        <f>planilha!E51</f>
        <v>SISTEMA ELÉTRICO</v>
      </c>
      <c r="C24" s="102">
        <f>planilha!J58</f>
        <v>2974.1732999999999</v>
      </c>
      <c r="D24" s="103">
        <f>C24/$C$30</f>
        <v>1.6312738401728959E-2</v>
      </c>
      <c r="E24" s="98"/>
      <c r="F24" s="109"/>
      <c r="G24" s="188"/>
      <c r="H24" s="188"/>
      <c r="I24" s="104">
        <v>0.5</v>
      </c>
      <c r="J24" s="104">
        <v>0.5</v>
      </c>
    </row>
    <row r="25" spans="1:10">
      <c r="A25" s="100"/>
      <c r="B25" s="98"/>
      <c r="C25" s="102"/>
      <c r="D25" s="103"/>
      <c r="E25" s="98"/>
      <c r="F25" s="105"/>
      <c r="G25" s="189"/>
      <c r="H25" s="189"/>
      <c r="I25" s="105">
        <f>C24*I24</f>
        <v>1487.08665</v>
      </c>
      <c r="J25" s="105">
        <f>J24*C24</f>
        <v>1487.08665</v>
      </c>
    </row>
    <row r="26" spans="1:10">
      <c r="A26" s="100">
        <v>8</v>
      </c>
      <c r="B26" s="98" t="str">
        <f>planilha!E60</f>
        <v>SERVIÇOS COMPLEMENTARES</v>
      </c>
      <c r="C26" s="102">
        <f>planilha!J66</f>
        <v>11316.692475</v>
      </c>
      <c r="D26" s="103">
        <f>C26/$C$30</f>
        <v>6.2069767056778316E-2</v>
      </c>
      <c r="E26" s="109"/>
      <c r="F26" s="190"/>
      <c r="G26" s="109"/>
      <c r="H26" s="109"/>
      <c r="I26" s="109"/>
      <c r="J26" s="104">
        <v>1</v>
      </c>
    </row>
    <row r="27" spans="1:10">
      <c r="A27" s="100"/>
      <c r="B27" s="98"/>
      <c r="C27" s="102"/>
      <c r="D27" s="103"/>
      <c r="E27" s="105"/>
      <c r="F27" s="190"/>
      <c r="G27" s="109"/>
      <c r="H27" s="109"/>
      <c r="I27" s="109"/>
      <c r="J27" s="105">
        <f>J26*C26</f>
        <v>11316.692475</v>
      </c>
    </row>
    <row r="28" spans="1:10" ht="13.8" thickBot="1">
      <c r="A28" s="134"/>
      <c r="B28" s="135"/>
      <c r="C28" s="136"/>
      <c r="D28" s="137"/>
      <c r="E28" s="135"/>
      <c r="F28" s="138"/>
      <c r="G28" s="138"/>
      <c r="H28" s="138"/>
      <c r="I28" s="138"/>
      <c r="J28" s="139"/>
    </row>
    <row r="29" spans="1:10" ht="13.8" thickBot="1">
      <c r="A29" s="90"/>
      <c r="B29" s="90"/>
      <c r="C29" s="110"/>
      <c r="D29" s="90"/>
      <c r="E29" s="90"/>
      <c r="F29" s="90"/>
      <c r="G29" s="90"/>
      <c r="H29" s="90"/>
    </row>
    <row r="30" spans="1:10" ht="13.8" thickBot="1">
      <c r="A30" s="238" t="s">
        <v>37</v>
      </c>
      <c r="B30" s="239"/>
      <c r="C30" s="111">
        <f>C26+C24+C22+C20+C18+C16+C14+C12</f>
        <v>182322.135423</v>
      </c>
      <c r="D30" s="113">
        <f>SUM(D11:D28)</f>
        <v>1</v>
      </c>
      <c r="E30" s="114">
        <f>E17+E15+E13</f>
        <v>6976.3835946600011</v>
      </c>
      <c r="F30" s="114">
        <f>F19+F17</f>
        <v>43143.015934125004</v>
      </c>
      <c r="G30" s="114">
        <f>G19</f>
        <v>36268.667434125004</v>
      </c>
      <c r="H30" s="114">
        <f>H21+H19</f>
        <v>52607.726761500002</v>
      </c>
      <c r="I30" s="114">
        <f>I25+I21+I15</f>
        <v>24140.903773589998</v>
      </c>
      <c r="J30" s="114">
        <f>J27+J25+J23</f>
        <v>19185.437924999998</v>
      </c>
    </row>
    <row r="31" spans="1:10" ht="13.8" thickBot="1">
      <c r="A31" s="90"/>
      <c r="B31" s="90"/>
      <c r="C31" s="110"/>
      <c r="D31" s="90"/>
      <c r="E31" s="191">
        <f>E30</f>
        <v>6976.3835946600011</v>
      </c>
      <c r="F31" s="191">
        <f>F30+E31</f>
        <v>50119.399528785005</v>
      </c>
      <c r="G31" s="191">
        <f t="shared" ref="G31:J31" si="0">G30+F31</f>
        <v>86388.066962910001</v>
      </c>
      <c r="H31" s="191">
        <f t="shared" si="0"/>
        <v>138995.79372441</v>
      </c>
      <c r="I31" s="191">
        <f t="shared" si="0"/>
        <v>163136.69749799999</v>
      </c>
      <c r="J31" s="191">
        <f t="shared" si="0"/>
        <v>182322.135423</v>
      </c>
    </row>
    <row r="32" spans="1:10" ht="13.8" thickBot="1">
      <c r="A32" s="90"/>
      <c r="B32" s="90"/>
      <c r="C32" s="110"/>
      <c r="D32" s="90"/>
      <c r="E32" s="112">
        <f>E31/C$30</f>
        <v>3.8264051583612201E-2</v>
      </c>
      <c r="F32" s="112">
        <f>F31/C30</f>
        <v>0.27489475928144719</v>
      </c>
      <c r="G32" s="112">
        <f>G31/C30</f>
        <v>0.47382105723193563</v>
      </c>
      <c r="H32" s="112">
        <f>H31/C30</f>
        <v>0.76236378760006362</v>
      </c>
      <c r="I32" s="112">
        <f>I31/C30</f>
        <v>0.89477175724994418</v>
      </c>
      <c r="J32" s="112">
        <f>J31/C30</f>
        <v>1</v>
      </c>
    </row>
  </sheetData>
  <mergeCells count="3">
    <mergeCell ref="A30:B30"/>
    <mergeCell ref="A8:J8"/>
    <mergeCell ref="A1:J2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2CE0-89FB-4E47-8F86-3A9CB87A429F}">
  <dimension ref="A1:J25"/>
  <sheetViews>
    <sheetView tabSelected="1" workbookViewId="0">
      <selection activeCell="M17" sqref="M17"/>
    </sheetView>
  </sheetViews>
  <sheetFormatPr defaultRowHeight="13.2"/>
  <sheetData>
    <row r="1" spans="1:10" ht="15.6">
      <c r="A1" s="248"/>
      <c r="B1" s="248"/>
      <c r="C1" s="248"/>
      <c r="D1" s="174"/>
      <c r="E1" s="174"/>
      <c r="F1" s="174"/>
      <c r="G1" s="174"/>
      <c r="H1" s="174"/>
      <c r="I1" s="175"/>
      <c r="J1" s="176"/>
    </row>
    <row r="2" spans="1:10" ht="13.8" thickBot="1">
      <c r="A2" s="248"/>
      <c r="B2" s="248"/>
      <c r="C2" s="248"/>
      <c r="D2" s="177"/>
      <c r="E2" s="177"/>
      <c r="F2" s="177"/>
      <c r="G2" s="178"/>
      <c r="H2" s="178"/>
      <c r="I2" s="178"/>
      <c r="J2" s="179"/>
    </row>
    <row r="3" spans="1:10" ht="13.8" thickBot="1">
      <c r="A3" s="249" t="str">
        <f>planilha!E10</f>
        <v>REFORMA QUADRA POLIESPORTIVA JOSÉ SOARES ANTUNES</v>
      </c>
      <c r="B3" s="250"/>
      <c r="C3" s="250"/>
      <c r="D3" s="250"/>
      <c r="E3" s="250"/>
      <c r="F3" s="250"/>
      <c r="G3" s="250"/>
      <c r="H3" s="250"/>
      <c r="I3" s="250"/>
      <c r="J3" s="251"/>
    </row>
    <row r="4" spans="1:10" ht="13.8" thickBot="1">
      <c r="A4" s="252" t="str">
        <f>'[1]Memória de Cálculo'!A6:B6</f>
        <v>B.D.I ADOTADO:</v>
      </c>
      <c r="B4" s="253"/>
      <c r="C4" s="254">
        <f>J25</f>
        <v>0.3051112961658029</v>
      </c>
      <c r="D4" s="254"/>
      <c r="E4" s="254"/>
      <c r="F4" s="254"/>
      <c r="G4" s="255"/>
      <c r="H4" s="256"/>
      <c r="I4" s="257"/>
      <c r="J4" s="258"/>
    </row>
    <row r="5" spans="1:10" ht="54" customHeight="1" thickBot="1">
      <c r="A5" s="262" t="s">
        <v>278</v>
      </c>
      <c r="B5" s="263"/>
      <c r="C5" s="263"/>
      <c r="D5" s="263"/>
      <c r="E5" s="263"/>
      <c r="F5" s="263"/>
      <c r="G5" s="264"/>
      <c r="H5" s="259"/>
      <c r="I5" s="260"/>
      <c r="J5" s="261"/>
    </row>
    <row r="6" spans="1:10" ht="13.8" thickBot="1">
      <c r="A6" s="262" t="s">
        <v>67</v>
      </c>
      <c r="B6" s="263"/>
      <c r="C6" s="263"/>
      <c r="D6" s="263"/>
      <c r="E6" s="263"/>
      <c r="F6" s="263"/>
      <c r="G6" s="263"/>
      <c r="H6" s="263"/>
      <c r="I6" s="263"/>
      <c r="J6" s="264"/>
    </row>
    <row r="7" spans="1:10" ht="14.4" thickBot="1">
      <c r="A7" s="266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6.2" thickBot="1">
      <c r="A8" s="267" t="s">
        <v>68</v>
      </c>
      <c r="B8" s="268"/>
      <c r="C8" s="268"/>
      <c r="D8" s="268"/>
      <c r="E8" s="268"/>
      <c r="F8" s="268"/>
      <c r="G8" s="268"/>
      <c r="H8" s="268"/>
      <c r="I8" s="268"/>
      <c r="J8" s="268"/>
    </row>
    <row r="9" spans="1:10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>
      <c r="A10" s="270" t="s">
        <v>69</v>
      </c>
      <c r="B10" s="270"/>
      <c r="C10" s="270"/>
      <c r="D10" s="270"/>
      <c r="E10" s="270"/>
      <c r="F10" s="270"/>
      <c r="G10" s="270"/>
      <c r="H10" s="270"/>
      <c r="I10" s="270"/>
      <c r="J10" s="180">
        <f>SUM(J11:J14)</f>
        <v>5.5100000000000003E-2</v>
      </c>
    </row>
    <row r="11" spans="1:10">
      <c r="A11" s="265" t="s">
        <v>70</v>
      </c>
      <c r="B11" s="265"/>
      <c r="C11" s="265"/>
      <c r="D11" s="265"/>
      <c r="E11" s="265"/>
      <c r="F11" s="265"/>
      <c r="G11" s="265"/>
      <c r="H11" s="265"/>
      <c r="I11" s="265"/>
      <c r="J11" s="181">
        <v>3.15E-2</v>
      </c>
    </row>
    <row r="12" spans="1:10">
      <c r="A12" s="265" t="s">
        <v>71</v>
      </c>
      <c r="B12" s="265"/>
      <c r="C12" s="265"/>
      <c r="D12" s="265"/>
      <c r="E12" s="265"/>
      <c r="F12" s="265"/>
      <c r="G12" s="265"/>
      <c r="H12" s="265"/>
      <c r="I12" s="265"/>
      <c r="J12" s="182">
        <v>5.8999999999999999E-3</v>
      </c>
    </row>
    <row r="13" spans="1:10">
      <c r="A13" s="265" t="s">
        <v>72</v>
      </c>
      <c r="B13" s="265"/>
      <c r="C13" s="265"/>
      <c r="D13" s="265"/>
      <c r="E13" s="265"/>
      <c r="F13" s="265"/>
      <c r="G13" s="265"/>
      <c r="H13" s="265"/>
      <c r="I13" s="265"/>
      <c r="J13" s="181">
        <f>0.35%+0.45%</f>
        <v>8.0000000000000002E-3</v>
      </c>
    </row>
    <row r="14" spans="1:10">
      <c r="A14" s="265" t="s">
        <v>73</v>
      </c>
      <c r="B14" s="265"/>
      <c r="C14" s="265"/>
      <c r="D14" s="265"/>
      <c r="E14" s="265"/>
      <c r="F14" s="265"/>
      <c r="G14" s="265"/>
      <c r="H14" s="265"/>
      <c r="I14" s="265"/>
      <c r="J14" s="181">
        <v>9.7000000000000003E-3</v>
      </c>
    </row>
    <row r="15" spans="1:10">
      <c r="A15" s="271"/>
      <c r="B15" s="271"/>
      <c r="C15" s="271"/>
      <c r="D15" s="271"/>
      <c r="E15" s="271"/>
      <c r="F15" s="271"/>
      <c r="G15" s="271"/>
      <c r="H15" s="271"/>
      <c r="I15" s="271"/>
      <c r="J15" s="271"/>
    </row>
    <row r="16" spans="1:10">
      <c r="A16" s="270" t="s">
        <v>74</v>
      </c>
      <c r="B16" s="270"/>
      <c r="C16" s="270"/>
      <c r="D16" s="270"/>
      <c r="E16" s="270"/>
      <c r="F16" s="270"/>
      <c r="G16" s="270"/>
      <c r="H16" s="270"/>
      <c r="I16" s="270"/>
      <c r="J16" s="180">
        <f>SUM(J17:J20)</f>
        <v>0.13150000000000001</v>
      </c>
    </row>
    <row r="17" spans="1:10">
      <c r="A17" s="265" t="s">
        <v>75</v>
      </c>
      <c r="B17" s="265"/>
      <c r="C17" s="265"/>
      <c r="D17" s="265"/>
      <c r="E17" s="265"/>
      <c r="F17" s="265"/>
      <c r="G17" s="265"/>
      <c r="H17" s="265"/>
      <c r="I17" s="265"/>
      <c r="J17" s="181">
        <v>0.03</v>
      </c>
    </row>
    <row r="18" spans="1:10">
      <c r="A18" s="265" t="s">
        <v>76</v>
      </c>
      <c r="B18" s="265"/>
      <c r="C18" s="265"/>
      <c r="D18" s="265"/>
      <c r="E18" s="265"/>
      <c r="F18" s="265"/>
      <c r="G18" s="265"/>
      <c r="H18" s="265"/>
      <c r="I18" s="265"/>
      <c r="J18" s="181">
        <v>6.4999999999999997E-3</v>
      </c>
    </row>
    <row r="19" spans="1:10">
      <c r="A19" s="265" t="s">
        <v>77</v>
      </c>
      <c r="B19" s="265"/>
      <c r="C19" s="265"/>
      <c r="D19" s="265"/>
      <c r="E19" s="265"/>
      <c r="F19" s="265"/>
      <c r="G19" s="265"/>
      <c r="H19" s="265"/>
      <c r="I19" s="265"/>
      <c r="J19" s="181">
        <v>0.05</v>
      </c>
    </row>
    <row r="20" spans="1:10">
      <c r="A20" s="276" t="s">
        <v>78</v>
      </c>
      <c r="B20" s="276"/>
      <c r="C20" s="276"/>
      <c r="D20" s="276"/>
      <c r="E20" s="276"/>
      <c r="F20" s="276"/>
      <c r="G20" s="276"/>
      <c r="H20" s="276"/>
      <c r="I20" s="276"/>
      <c r="J20" s="183">
        <v>4.4999999999999998E-2</v>
      </c>
    </row>
    <row r="21" spans="1:10">
      <c r="A21" s="271"/>
      <c r="B21" s="271"/>
      <c r="C21" s="271"/>
      <c r="D21" s="271"/>
      <c r="E21" s="271"/>
      <c r="F21" s="271"/>
      <c r="G21" s="271"/>
      <c r="H21" s="271"/>
      <c r="I21" s="271"/>
      <c r="J21" s="271"/>
    </row>
    <row r="22" spans="1:10">
      <c r="A22" s="270" t="s">
        <v>79</v>
      </c>
      <c r="B22" s="270"/>
      <c r="C22" s="270"/>
      <c r="D22" s="270"/>
      <c r="E22" s="270"/>
      <c r="F22" s="270"/>
      <c r="G22" s="270"/>
      <c r="H22" s="270"/>
      <c r="I22" s="270"/>
      <c r="J22" s="180">
        <f>J23</f>
        <v>7.3999999999999996E-2</v>
      </c>
    </row>
    <row r="23" spans="1:10">
      <c r="A23" s="265" t="s">
        <v>80</v>
      </c>
      <c r="B23" s="265"/>
      <c r="C23" s="265"/>
      <c r="D23" s="265"/>
      <c r="E23" s="265"/>
      <c r="F23" s="265"/>
      <c r="G23" s="265"/>
      <c r="H23" s="265"/>
      <c r="I23" s="265"/>
      <c r="J23" s="184">
        <v>7.3999999999999996E-2</v>
      </c>
    </row>
    <row r="24" spans="1:10" ht="13.8" thickBot="1">
      <c r="A24" s="272"/>
      <c r="B24" s="272"/>
      <c r="C24" s="272"/>
      <c r="D24" s="272"/>
      <c r="E24" s="272"/>
      <c r="F24" s="272"/>
      <c r="G24" s="272"/>
      <c r="H24" s="272"/>
      <c r="I24" s="272"/>
      <c r="J24" s="185"/>
    </row>
    <row r="25" spans="1:10" ht="16.2" thickBot="1">
      <c r="A25" s="273" t="s">
        <v>81</v>
      </c>
      <c r="B25" s="274"/>
      <c r="C25" s="274"/>
      <c r="D25" s="274"/>
      <c r="E25" s="274"/>
      <c r="F25" s="274"/>
      <c r="G25" s="274"/>
      <c r="H25" s="274"/>
      <c r="I25" s="275"/>
      <c r="J25" s="186">
        <f>((1+(J11+J13+J14))*(1+J12)*(1+J22))/(1-J16)-1</f>
        <v>0.3051112961658029</v>
      </c>
    </row>
  </sheetData>
  <mergeCells count="26">
    <mergeCell ref="A24:I24"/>
    <mergeCell ref="A25:I25"/>
    <mergeCell ref="A18:I18"/>
    <mergeCell ref="A19:I19"/>
    <mergeCell ref="A20:I20"/>
    <mergeCell ref="A21:J21"/>
    <mergeCell ref="A22:I22"/>
    <mergeCell ref="A23:I23"/>
    <mergeCell ref="A17:I17"/>
    <mergeCell ref="A6:J6"/>
    <mergeCell ref="A7:J7"/>
    <mergeCell ref="A8:J8"/>
    <mergeCell ref="A9:J9"/>
    <mergeCell ref="A10:I10"/>
    <mergeCell ref="A11:I11"/>
    <mergeCell ref="A12:I12"/>
    <mergeCell ref="A13:I13"/>
    <mergeCell ref="A14:I14"/>
    <mergeCell ref="A15:J15"/>
    <mergeCell ref="A16:I16"/>
    <mergeCell ref="A1:C2"/>
    <mergeCell ref="A3:J3"/>
    <mergeCell ref="A4:B4"/>
    <mergeCell ref="C4:G4"/>
    <mergeCell ref="H4:J5"/>
    <mergeCell ref="A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</vt:lpstr>
      <vt:lpstr>cpu</vt:lpstr>
      <vt:lpstr>cronograma</vt:lpstr>
      <vt:lpstr>BDI</vt:lpstr>
      <vt:lpstr>planilha!Area_de_impressao</vt:lpstr>
      <vt:lpstr>planilha!Titulos_de_impressao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Cliente</cp:lastModifiedBy>
  <cp:lastPrinted>2022-05-19T11:39:33Z</cp:lastPrinted>
  <dcterms:created xsi:type="dcterms:W3CDTF">2005-05-06T14:48:20Z</dcterms:created>
  <dcterms:modified xsi:type="dcterms:W3CDTF">2022-05-19T11:39:39Z</dcterms:modified>
</cp:coreProperties>
</file>