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estacio-my.sharepoint.com/personal/201602842124_alunos_estacio_br/Documents/PREFEITURAS/AURORA DO PARÁ/PRAÇA BEIRA RIO/APROVADA/"/>
    </mc:Choice>
  </mc:AlternateContent>
  <xr:revisionPtr revIDLastSave="19" documentId="13_ncr:1_{5FA3AA85-69BF-4017-A991-E3E2B56DDFD9}" xr6:coauthVersionLast="47" xr6:coauthVersionMax="47" xr10:uidLastSave="{57492A28-5E03-4E57-8762-A1387082FD05}"/>
  <bookViews>
    <workbookView xWindow="-120" yWindow="-120" windowWidth="20730" windowHeight="11040" tabRatio="844" activeTab="6" xr2:uid="{00000000-000D-0000-FFFF-FFFF00000000}"/>
  </bookViews>
  <sheets>
    <sheet name="PLANILHA" sheetId="109" r:id="rId1"/>
    <sheet name="cronograma" sheetId="95" r:id="rId2"/>
    <sheet name="CPU" sheetId="111" r:id="rId3"/>
    <sheet name="MEMORIAL DE CÁLCULO" sheetId="113" r:id="rId4"/>
    <sheet name="COTAÇÃO" sheetId="112" r:id="rId5"/>
    <sheet name="BDI" sheetId="110" r:id="rId6"/>
    <sheet name="ENCARGOS SOCIAIS" sheetId="114" r:id="rId7"/>
  </sheets>
  <externalReferences>
    <externalReference r:id="rId8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CRE" localSheetId="0" hidden="1">#REF!</definedName>
    <definedName name="ACRE" hidden="1">#REF!</definedName>
    <definedName name="ademir" hidden="1">{#N/A,#N/A,FALSE,"Cronograma";#N/A,#N/A,FALSE,"Cronogr. 2"}</definedName>
    <definedName name="_xlnm.Print_Area" localSheetId="6">'ENCARGOS SOCIAIS'!$A$1:$E$61</definedName>
    <definedName name="_xlnm.Print_Area" localSheetId="0">PLANILHA!$B$1:$J$59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INAPI_AC" localSheetId="0" hidden="1">#REF!</definedName>
    <definedName name="SINAPI_AC" hidden="1">#REF!</definedName>
    <definedName name="ss" hidden="1">{#N/A,#N/A,FALSE,"Cronograma";#N/A,#N/A,FALSE,"Cronogr. 2"}</definedName>
    <definedName name="_xlnm.Print_Titles" localSheetId="2">CPU!$1:$3</definedName>
    <definedName name="_xlnm.Print_Titles" localSheetId="3">'MEMORIAL DE CÁLCULO'!$1:$11</definedName>
    <definedName name="_xlnm.Print_Titles" localSheetId="0">PLANILHA!$1:$11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8" i="109" l="1"/>
  <c r="E49" i="114"/>
  <c r="D49" i="114"/>
  <c r="E45" i="114"/>
  <c r="D45" i="114"/>
  <c r="E38" i="114"/>
  <c r="D38" i="114"/>
  <c r="E26" i="114"/>
  <c r="D26" i="114"/>
  <c r="B10" i="113"/>
  <c r="G56" i="113"/>
  <c r="G38" i="113"/>
  <c r="G15" i="113"/>
  <c r="G23" i="113" s="1"/>
  <c r="B17" i="111"/>
  <c r="F20" i="111"/>
  <c r="F19" i="111"/>
  <c r="F14" i="111"/>
  <c r="F13" i="111"/>
  <c r="B11" i="111"/>
  <c r="B185" i="111"/>
  <c r="F189" i="111"/>
  <c r="F188" i="111"/>
  <c r="F187" i="111"/>
  <c r="B174" i="111"/>
  <c r="F182" i="111"/>
  <c r="F181" i="111"/>
  <c r="F180" i="111"/>
  <c r="F179" i="111"/>
  <c r="F178" i="111"/>
  <c r="F177" i="111"/>
  <c r="F176" i="111"/>
  <c r="E171" i="111"/>
  <c r="F171" i="111" s="1"/>
  <c r="B169" i="111"/>
  <c r="B171" i="111" s="1"/>
  <c r="D51" i="114" l="1"/>
  <c r="E51" i="114"/>
  <c r="F21" i="111"/>
  <c r="H17" i="109" s="1"/>
  <c r="F15" i="111"/>
  <c r="H20" i="109" s="1"/>
  <c r="B161" i="111"/>
  <c r="F166" i="111"/>
  <c r="F165" i="111"/>
  <c r="F164" i="111"/>
  <c r="F163" i="111"/>
  <c r="B154" i="111"/>
  <c r="F158" i="111"/>
  <c r="F157" i="111"/>
  <c r="F156" i="111"/>
  <c r="B147" i="111"/>
  <c r="F151" i="111"/>
  <c r="F150" i="111"/>
  <c r="F149" i="111"/>
  <c r="B140" i="111"/>
  <c r="F144" i="111"/>
  <c r="F143" i="111"/>
  <c r="F142" i="111"/>
  <c r="F137" i="111"/>
  <c r="B132" i="111"/>
  <c r="F136" i="111"/>
  <c r="F135" i="111"/>
  <c r="F134" i="111"/>
  <c r="B125" i="111"/>
  <c r="F129" i="111"/>
  <c r="F128" i="111"/>
  <c r="F127" i="111"/>
  <c r="B118" i="111"/>
  <c r="F122" i="111"/>
  <c r="F121" i="111"/>
  <c r="F120" i="111"/>
  <c r="B111" i="111"/>
  <c r="F115" i="111"/>
  <c r="F114" i="111"/>
  <c r="F113" i="111"/>
  <c r="B104" i="111"/>
  <c r="F108" i="111"/>
  <c r="F107" i="111"/>
  <c r="F106" i="111"/>
  <c r="B97" i="111"/>
  <c r="F101" i="111"/>
  <c r="F100" i="111"/>
  <c r="F99" i="111"/>
  <c r="B92" i="111"/>
  <c r="F94" i="111"/>
  <c r="F95" i="111" s="1"/>
  <c r="F89" i="111"/>
  <c r="F90" i="111" s="1"/>
  <c r="B87" i="111"/>
  <c r="B80" i="111"/>
  <c r="F84" i="111"/>
  <c r="F85" i="111" s="1"/>
  <c r="B73" i="111"/>
  <c r="F77" i="111"/>
  <c r="F76" i="111"/>
  <c r="F75" i="111"/>
  <c r="B67" i="111"/>
  <c r="F70" i="111"/>
  <c r="F69" i="111"/>
  <c r="M27" i="109"/>
  <c r="B59" i="111"/>
  <c r="F64" i="111"/>
  <c r="F63" i="111"/>
  <c r="F62" i="111"/>
  <c r="F61" i="111"/>
  <c r="B50" i="111"/>
  <c r="F56" i="111"/>
  <c r="F55" i="111"/>
  <c r="F54" i="111"/>
  <c r="F53" i="111"/>
  <c r="F52" i="111"/>
  <c r="B43" i="111"/>
  <c r="F47" i="111"/>
  <c r="F46" i="111"/>
  <c r="F45" i="111"/>
  <c r="F38" i="111"/>
  <c r="F39" i="111"/>
  <c r="B32" i="111"/>
  <c r="F40" i="111"/>
  <c r="F37" i="111"/>
  <c r="F36" i="111"/>
  <c r="F35" i="111"/>
  <c r="F34" i="111"/>
  <c r="B23" i="111"/>
  <c r="F29" i="111"/>
  <c r="F28" i="111"/>
  <c r="F27" i="111"/>
  <c r="F26" i="111"/>
  <c r="F25" i="111"/>
  <c r="G38" i="109"/>
  <c r="G15" i="109"/>
  <c r="G23" i="109" s="1"/>
  <c r="G56" i="109"/>
  <c r="B24" i="95"/>
  <c r="B22" i="95"/>
  <c r="B20" i="95"/>
  <c r="F145" i="111" l="1"/>
  <c r="F159" i="111"/>
  <c r="F48" i="111"/>
  <c r="F71" i="111"/>
  <c r="F57" i="111"/>
  <c r="F130" i="111"/>
  <c r="F123" i="111"/>
  <c r="F116" i="111"/>
  <c r="F109" i="111"/>
  <c r="F102" i="111"/>
  <c r="F30" i="111"/>
  <c r="D7" i="111"/>
  <c r="F7" i="111" s="1"/>
  <c r="D6" i="111"/>
  <c r="F6" i="111" s="1"/>
  <c r="F5" i="111"/>
  <c r="F8" i="111"/>
  <c r="B2" i="111"/>
  <c r="F4" i="111"/>
  <c r="F9" i="111" l="1"/>
  <c r="H34" i="109" s="1"/>
  <c r="B18" i="95"/>
  <c r="B16" i="95"/>
  <c r="A12" i="95"/>
  <c r="J22" i="110"/>
  <c r="J16" i="110"/>
  <c r="J13" i="110"/>
  <c r="A4" i="110"/>
  <c r="J25" i="110" l="1"/>
  <c r="C4" i="110" s="1"/>
  <c r="J10" i="110"/>
  <c r="J8" i="109" l="1"/>
  <c r="I17" i="109" s="1"/>
  <c r="J17" i="109" s="1"/>
  <c r="I29" i="109" l="1"/>
  <c r="J29" i="109" s="1"/>
  <c r="I20" i="109"/>
  <c r="J20" i="109" s="1"/>
  <c r="I16" i="109"/>
  <c r="J16" i="109" s="1"/>
  <c r="I55" i="109"/>
  <c r="J55" i="109" s="1"/>
  <c r="I34" i="109"/>
  <c r="J34" i="109" s="1"/>
  <c r="I46" i="109"/>
  <c r="J46" i="109" s="1"/>
  <c r="I37" i="109"/>
  <c r="J37" i="109" s="1"/>
  <c r="I15" i="109"/>
  <c r="J15" i="109" s="1"/>
  <c r="I14" i="109"/>
  <c r="J14" i="109" s="1"/>
  <c r="I52" i="109"/>
  <c r="J52" i="109" s="1"/>
  <c r="I43" i="109"/>
  <c r="J43" i="109" s="1"/>
  <c r="I53" i="109"/>
  <c r="J53" i="109" s="1"/>
  <c r="I45" i="109"/>
  <c r="J45" i="109" s="1"/>
  <c r="I27" i="109"/>
  <c r="J27" i="109" s="1"/>
  <c r="I40" i="109"/>
  <c r="J40" i="109" s="1"/>
  <c r="I48" i="109"/>
  <c r="J48" i="109" s="1"/>
  <c r="I13" i="109"/>
  <c r="J13" i="109" s="1"/>
  <c r="I41" i="109"/>
  <c r="J41" i="109" s="1"/>
  <c r="I42" i="109"/>
  <c r="J42" i="109" s="1"/>
  <c r="I44" i="109"/>
  <c r="J44" i="109" s="1"/>
  <c r="I32" i="109"/>
  <c r="J32" i="109" s="1"/>
  <c r="K33" i="109" s="1"/>
  <c r="I49" i="109"/>
  <c r="J49" i="109" s="1"/>
  <c r="I56" i="109"/>
  <c r="J56" i="109" s="1"/>
  <c r="I47" i="109"/>
  <c r="J47" i="109" s="1"/>
  <c r="I39" i="109"/>
  <c r="J39" i="109" s="1"/>
  <c r="I23" i="109"/>
  <c r="J23" i="109" s="1"/>
  <c r="J24" i="109" s="1"/>
  <c r="I38" i="109"/>
  <c r="J38" i="109" s="1"/>
  <c r="I33" i="109"/>
  <c r="J33" i="109" s="1"/>
  <c r="I54" i="109"/>
  <c r="J54" i="109" s="1"/>
  <c r="I26" i="109"/>
  <c r="J26" i="109" s="1"/>
  <c r="K26" i="109" s="1"/>
  <c r="I28" i="109"/>
  <c r="J28" i="109" s="1"/>
  <c r="J18" i="109" l="1"/>
  <c r="C12" i="95" s="1"/>
  <c r="J35" i="109"/>
  <c r="C20" i="95" s="1"/>
  <c r="J30" i="109"/>
  <c r="C18" i="95" s="1"/>
  <c r="J21" i="109"/>
  <c r="C14" i="95"/>
  <c r="J50" i="109"/>
  <c r="C22" i="95" s="1"/>
  <c r="J57" i="109"/>
  <c r="C24" i="95" s="1"/>
  <c r="C16" i="95"/>
  <c r="E15" i="95" l="1"/>
  <c r="F15" i="95"/>
  <c r="G15" i="95"/>
  <c r="G25" i="95"/>
  <c r="C28" i="95"/>
  <c r="D14" i="95" s="1"/>
  <c r="G23" i="95"/>
  <c r="F23" i="95"/>
  <c r="F19" i="95"/>
  <c r="E19" i="95"/>
  <c r="G19" i="95"/>
  <c r="J58" i="109"/>
  <c r="K17" i="109" s="1"/>
  <c r="E13" i="95"/>
  <c r="E17" i="95"/>
  <c r="G21" i="95"/>
  <c r="F21" i="95"/>
  <c r="G28" i="95" l="1"/>
  <c r="F28" i="95"/>
  <c r="E28" i="95"/>
  <c r="D24" i="95"/>
  <c r="D22" i="95"/>
  <c r="D12" i="95"/>
  <c r="D20" i="95"/>
  <c r="D16" i="95"/>
  <c r="D18" i="95"/>
  <c r="D28" i="95" l="1"/>
  <c r="E29" i="95"/>
  <c r="F29" i="95" s="1"/>
  <c r="G29" i="95" s="1"/>
  <c r="E30" i="95" l="1"/>
  <c r="F30" i="95"/>
  <c r="G30" i="95"/>
</calcChain>
</file>

<file path=xl/sharedStrings.xml><?xml version="1.0" encoding="utf-8"?>
<sst xmlns="http://schemas.openxmlformats.org/spreadsheetml/2006/main" count="914" uniqueCount="336">
  <si>
    <t>ITEM</t>
  </si>
  <si>
    <t>m²</t>
  </si>
  <si>
    <t>1.1</t>
  </si>
  <si>
    <t>2.1</t>
  </si>
  <si>
    <t>3.1</t>
  </si>
  <si>
    <t>4.1</t>
  </si>
  <si>
    <t>4.2</t>
  </si>
  <si>
    <t>6.1</t>
  </si>
  <si>
    <t>6.2</t>
  </si>
  <si>
    <t>6.3</t>
  </si>
  <si>
    <t>DESCRIÇÃO DOS SERVIÇOS</t>
  </si>
  <si>
    <t>QUANT.</t>
  </si>
  <si>
    <t>VALOR (R$)</t>
  </si>
  <si>
    <t>m³</t>
  </si>
  <si>
    <t>SINAPI</t>
  </si>
  <si>
    <t>CÓDIGO</t>
  </si>
  <si>
    <t>FONTE</t>
  </si>
  <si>
    <t>Subtotal</t>
  </si>
  <si>
    <t>SERVIÇOS PRELIMINARES</t>
  </si>
  <si>
    <t>PLANEJAMENTO</t>
  </si>
  <si>
    <t>% ITEM</t>
  </si>
  <si>
    <t>Valores totais</t>
  </si>
  <si>
    <t>UN.</t>
  </si>
  <si>
    <t>CUSTO (R$)</t>
  </si>
  <si>
    <t>PREÇO (R$)</t>
  </si>
  <si>
    <t>Valor TOTAL com BDI</t>
  </si>
  <si>
    <t>SEDOP</t>
  </si>
  <si>
    <t>SISTEMA ELÉTRICO</t>
  </si>
  <si>
    <t>Placa de obra em lona com plotagem de gráfica</t>
  </si>
  <si>
    <t>PREFEITURA DE AURORA DO PARÁ</t>
  </si>
  <si>
    <t>BONIFICAÇÕES DE DESPESAS INDIRETAS - B.D.I</t>
  </si>
  <si>
    <t>A- CUSTOS INDIRETOS</t>
  </si>
  <si>
    <t>Administração Central</t>
  </si>
  <si>
    <t>Despesas Financeiras</t>
  </si>
  <si>
    <t>Seguros + Garantias</t>
  </si>
  <si>
    <t>Risco</t>
  </si>
  <si>
    <t>B - TRIBUTOS</t>
  </si>
  <si>
    <t>B.1 - COFINS</t>
  </si>
  <si>
    <t>B.2 - PIS/PASEP</t>
  </si>
  <si>
    <t>B.3 - ISS</t>
  </si>
  <si>
    <t>CPRB(INSS)</t>
  </si>
  <si>
    <t>C - LUCRO</t>
  </si>
  <si>
    <t>C.1 - Lucro Bruto</t>
  </si>
  <si>
    <t>TOTAL BDI = [ ( 1+ ( AC + S + R + G )(1 +DF)(1+ L)/(1-T) - 1 ] *100</t>
  </si>
  <si>
    <t>und</t>
  </si>
  <si>
    <t>PREFEITURA MUNICIPAL DE AURORA DO PARÁ</t>
  </si>
  <si>
    <t>PLANILHA ORÇAMENTÁRIA - CONSTRUÇÃO PRAÇA</t>
  </si>
  <si>
    <t>PLANILHA ORÇAMENTÁRIA</t>
  </si>
  <si>
    <t>Locação da obra a trena</t>
  </si>
  <si>
    <t>PISOS</t>
  </si>
  <si>
    <t xml:space="preserve">Blokret sextavado e= 8cm (incl. colchao de areia e rejuntamento) </t>
  </si>
  <si>
    <t>Plantio de grama (incl. terra preta)</t>
  </si>
  <si>
    <t>URBANIZAÇÃO</t>
  </si>
  <si>
    <t>MOVIMENTAÇÃO DE TERRA</t>
  </si>
  <si>
    <t xml:space="preserve">Aterro incluindo carga, descarga, transporte e apiloamento </t>
  </si>
  <si>
    <t>4.3</t>
  </si>
  <si>
    <t>Plantio de arvore ornamental com altura de muda maior que 2,00m e menor ou igual a 4,00m</t>
  </si>
  <si>
    <t>SINAPII</t>
  </si>
  <si>
    <t xml:space="preserve">Plantio de arbusto ou cerca viva </t>
  </si>
  <si>
    <t>Banco em concreto 1,80x0,6m</t>
  </si>
  <si>
    <t>CODIGO</t>
  </si>
  <si>
    <t>DESCRIÇÃO</t>
  </si>
  <si>
    <t>coef.</t>
  </si>
  <si>
    <t>v. unit.</t>
  </si>
  <si>
    <t>total</t>
  </si>
  <si>
    <t>kg</t>
  </si>
  <si>
    <t>SUBTOTAL</t>
  </si>
  <si>
    <t>Escavação manual ate 1.50m de profundidade</t>
  </si>
  <si>
    <t>030010 /SEDOP</t>
  </si>
  <si>
    <t>CPU 01</t>
  </si>
  <si>
    <t>Fundação corrida com seixo</t>
  </si>
  <si>
    <t>040025/SEDOP</t>
  </si>
  <si>
    <t>Concreto armado p/ calhas e percintas (incl. lançamento e</t>
  </si>
  <si>
    <t>050757/SEDOP</t>
  </si>
  <si>
    <t>00006189/SINAPI</t>
  </si>
  <si>
    <t>Tabua não aparelhada 2,5x30 cm , em macaranduba, angelim ou equivalente a região</t>
  </si>
  <si>
    <t xml:space="preserve">m  </t>
  </si>
  <si>
    <t>Prego de aço polido com cabeca 15x18</t>
  </si>
  <si>
    <t>00005074/SINAPI</t>
  </si>
  <si>
    <t>DIVERSOS</t>
  </si>
  <si>
    <t>Poste cônico continuo em aço galvanizado, curvo, braço simples, flangelado, h=9m, diâmetro inferior = 135mm</t>
  </si>
  <si>
    <t>Chumbador de aço, 1" x 600mm, para postes de aço com base, incluso porca e arruela</t>
  </si>
  <si>
    <t>m</t>
  </si>
  <si>
    <t>Eletroduto de F°G° de 2"</t>
  </si>
  <si>
    <t>Curva 90 graus para eletroduto, PVC, roscável, Dn 50mm (1 1/2") - fornecimento e instalação</t>
  </si>
  <si>
    <t>Luva para eletroduto, PVC, roscável, DN 50mm (1 1/2") - fornecimento e instalação</t>
  </si>
  <si>
    <t>Disjuntor tipo nema, bipolar 10 até 50 A, a tensão máxima 415V</t>
  </si>
  <si>
    <t>Cabo de cobre 2,5mm2 - 1 KV</t>
  </si>
  <si>
    <t xml:space="preserve">Reator lâmp vapor de mercurio 250W </t>
  </si>
  <si>
    <t xml:space="preserve">Rele fotoeletrico </t>
  </si>
  <si>
    <t>Cabo de cobre 6mm2 - 1 KV</t>
  </si>
  <si>
    <t>Fita isolant adesiva antichama, uso até 750V, em rolo de 19 mm x 5m</t>
  </si>
  <si>
    <t>Eletroduto PVC Rígido de 2"</t>
  </si>
  <si>
    <t>5.1</t>
  </si>
  <si>
    <t>5.2</t>
  </si>
  <si>
    <t>5.3</t>
  </si>
  <si>
    <t xml:space="preserve">Caixa em alvenaria de 30x30x30cm c/ tpo. concreto </t>
  </si>
  <si>
    <t>Tubo de pvc corrugado flexível perfurado, DN 100mm, para dreno</t>
  </si>
  <si>
    <t>COMPOSIÇÕES DE CUSTOS UNITÁRIOS</t>
  </si>
  <si>
    <r>
      <t>Município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Aurora do Pará - PA</t>
    </r>
  </si>
  <si>
    <t>COTAÇÃO</t>
  </si>
  <si>
    <t>6.4</t>
  </si>
  <si>
    <t>Escorregador de ferro grande</t>
  </si>
  <si>
    <t>Gangorra de ferro quádrupla</t>
  </si>
  <si>
    <t>Concreto armado Fck=15 MPA c/forma mad. branca (incl. lançamento e adensamento) - P/ Cruz Central</t>
  </si>
  <si>
    <t xml:space="preserve"> D00475/SEDOP</t>
  </si>
  <si>
    <t xml:space="preserve"> D00084/SEDOP</t>
  </si>
  <si>
    <t>D00281/SEDOP</t>
  </si>
  <si>
    <t xml:space="preserve"> 280013/SEDOP</t>
  </si>
  <si>
    <t xml:space="preserve"> 280026/SEDOP</t>
  </si>
  <si>
    <t>Lona com plotagem de gráfica</t>
  </si>
  <si>
    <t xml:space="preserve">Prego 1 1/2"x13 </t>
  </si>
  <si>
    <t xml:space="preserve">Pernamanca 3" x 2" 4 m - madeira branca </t>
  </si>
  <si>
    <t>CARPINTEIRO COM ENCARGOS COMPLEMENTARES</t>
  </si>
  <si>
    <t xml:space="preserve">SERVENTE COM ENCARGOS COMPLEMENTARES </t>
  </si>
  <si>
    <t>Kg</t>
  </si>
  <si>
    <t>Dz</t>
  </si>
  <si>
    <t>h</t>
  </si>
  <si>
    <t>10009/SEDOP</t>
  </si>
  <si>
    <t>D00016/SEDOP</t>
  </si>
  <si>
    <t xml:space="preserve"> D00081/SEDOP</t>
  </si>
  <si>
    <t xml:space="preserve"> D00238/SEDOP</t>
  </si>
  <si>
    <t>280026/SEDOP</t>
  </si>
  <si>
    <t>Arame recozido No. 18</t>
  </si>
  <si>
    <t xml:space="preserve">Tábua de madeira branca 4m </t>
  </si>
  <si>
    <t xml:space="preserve">Prego 2 1/2"x10 </t>
  </si>
  <si>
    <t xml:space="preserve">Linha de nylon no. 80 </t>
  </si>
  <si>
    <t>dz</t>
  </si>
  <si>
    <t>rl</t>
  </si>
  <si>
    <t>J00001 /SEDOP</t>
  </si>
  <si>
    <t xml:space="preserve"> M00006/SEDOP</t>
  </si>
  <si>
    <t>Aterro arenoso</t>
  </si>
  <si>
    <t xml:space="preserve"> Compactador de solo CM-13</t>
  </si>
  <si>
    <t xml:space="preserve"> SERVENTE COM ENCARGOS COMPLEMENTARES</t>
  </si>
  <si>
    <t>hp</t>
  </si>
  <si>
    <t xml:space="preserve"> D00236/SEDOP</t>
  </si>
  <si>
    <t xml:space="preserve"> J00005/SEDOP</t>
  </si>
  <si>
    <t>260765/SEDOP</t>
  </si>
  <si>
    <t xml:space="preserve"> 280012/SEDOP</t>
  </si>
  <si>
    <t xml:space="preserve">Blokret e=8cm </t>
  </si>
  <si>
    <t>Areia</t>
  </si>
  <si>
    <t>Argamassa p/rejuntamento de blokret (1:7)</t>
  </si>
  <si>
    <t>CALCETEIRO COM ENCARGOS COMPLEMENTARES</t>
  </si>
  <si>
    <t xml:space="preserve"> U00003/SEDOP</t>
  </si>
  <si>
    <t>J00008/SEDOP</t>
  </si>
  <si>
    <t xml:space="preserve"> 280018/SEDOP</t>
  </si>
  <si>
    <t>Grama em placa</t>
  </si>
  <si>
    <t>Terra preta vegetal</t>
  </si>
  <si>
    <t>JARDINEIRO COM ENCARGOS COMPLEMENTARES</t>
  </si>
  <si>
    <t>SERVENTE COM ENCARGOS COMPLEMENTARES</t>
  </si>
  <si>
    <t>Colchão de areia e=20 cm</t>
  </si>
  <si>
    <t>J00005 /SEDOP</t>
  </si>
  <si>
    <t>88316/SINAPI</t>
  </si>
  <si>
    <t>88441/SINAPI</t>
  </si>
  <si>
    <t>00000359/SINAPI</t>
  </si>
  <si>
    <t>MUDA DE ARVORE ORNAMENTAL, OITI/AROEIRA SALSA/ANGICO/IPE/JACARANDA OU EQUIVALENTE DA REGIAO, H= *2* M</t>
  </si>
  <si>
    <t>00000365/SINAPI</t>
  </si>
  <si>
    <t>MUDA DE ARBUSTO FOLHAGEM, SANSAO-DO-CAMPO OU EQUIVALENTE DA REGIAO, H= *50 A 70* CM</t>
  </si>
  <si>
    <t>POSTE CONICO CONTINUO EM ACO GALVANIZADO, CURVO, BRACO SIMPLES, FLANGEADO, H = 9 M, DIAMETRO INFERIOR = *135* MM</t>
  </si>
  <si>
    <t>CHUMBADOR DE ACO, 1" X 600 MM, PARA POSTES DE ACO COM BASE, INCLUSO PORCA E ARRUELA</t>
  </si>
  <si>
    <t>AUXILIAR DE ELETRICISTA COM ENCARGOS</t>
  </si>
  <si>
    <t>ELETRICISTA COM ENCARGOS COMPLEMENTARES</t>
  </si>
  <si>
    <t>Eletroduto - ferro galvanizado 2"</t>
  </si>
  <si>
    <t>Curva 90° p/ elet PVC 1 1/2" (IE)</t>
  </si>
  <si>
    <t xml:space="preserve">AUXILIAR DE ELETRICISTA COM ENCARGOS </t>
  </si>
  <si>
    <t xml:space="preserve"> ELETRICISTA COM ENCARGOS COMPLEMENTARES</t>
  </si>
  <si>
    <t>E00603/SEDOP</t>
  </si>
  <si>
    <t xml:space="preserve">00014162/SEDOP	</t>
  </si>
  <si>
    <t>39746/SEDOP</t>
  </si>
  <si>
    <t xml:space="preserve"> E00293/SEDOP</t>
  </si>
  <si>
    <t>280007/SEDOP</t>
  </si>
  <si>
    <t>280014/SEDOP</t>
  </si>
  <si>
    <t>E00737/SEDOP</t>
  </si>
  <si>
    <t xml:space="preserve"> E00526/SEDOP</t>
  </si>
  <si>
    <t xml:space="preserve"> 280014/SEDOP</t>
  </si>
  <si>
    <t>Luva p/ elet. F°G° de 1 1/2" (IE)</t>
  </si>
  <si>
    <t>E00085/SEDOP</t>
  </si>
  <si>
    <t>Disjuntor 3P - 10 a 50A - PADRÃO DIN</t>
  </si>
  <si>
    <t xml:space="preserve"> E00008/SEDOP</t>
  </si>
  <si>
    <t>E00020/SEDOP</t>
  </si>
  <si>
    <t xml:space="preserve"> 280007/SEDOP</t>
  </si>
  <si>
    <t>Cabo de cobre 2,5mm2 -750V</t>
  </si>
  <si>
    <t>Fita isolante</t>
  </si>
  <si>
    <t xml:space="preserve"> E00579/SEDOP</t>
  </si>
  <si>
    <t>Lâmpada mista 250W -E27</t>
  </si>
  <si>
    <t>E00649/SEDOP</t>
  </si>
  <si>
    <t>Reator lâmp vapor de mercurio 250W</t>
  </si>
  <si>
    <t xml:space="preserve"> E00658/SEDOP</t>
  </si>
  <si>
    <t>Relé fotoeletrico</t>
  </si>
  <si>
    <t xml:space="preserve"> E00372/SEDOP</t>
  </si>
  <si>
    <t>Cabo de cobre 6,00 mm2 - 1 KV</t>
  </si>
  <si>
    <t xml:space="preserve"> 040257/SEDOP</t>
  </si>
  <si>
    <t xml:space="preserve"> 030010/SEDOP</t>
  </si>
  <si>
    <t xml:space="preserve"> 050681/SEDOP</t>
  </si>
  <si>
    <t xml:space="preserve"> 060045/SEDOP</t>
  </si>
  <si>
    <t xml:space="preserve"> 110143/SEDOP</t>
  </si>
  <si>
    <t>110763/SEDOP</t>
  </si>
  <si>
    <t xml:space="preserve"> 130113/SEDOP</t>
  </si>
  <si>
    <t>Lastro de concreto magro c/ seixo</t>
  </si>
  <si>
    <t>Concreto armado Fck=15 MPA c/forma mad. branca (incl.</t>
  </si>
  <si>
    <t>Alvenaria tijolo de barro a singelo</t>
  </si>
  <si>
    <t>Chapisco de cimento e areia no traço 1:3</t>
  </si>
  <si>
    <t>Reboco com argamassa 1:6:Adit. Plast</t>
  </si>
  <si>
    <t>Cimentado liso e=2cm traço 1:3</t>
  </si>
  <si>
    <t>88309/SINAPI</t>
  </si>
  <si>
    <t>00009833/SINAPI</t>
  </si>
  <si>
    <t>PEDREIRO COM ENCARGOS COMPLEMENTARES</t>
  </si>
  <si>
    <t>TUBO PVC, FLEXIVEL, CORRUGADO, PERFURADO, DN 110 MM, PARA DRENAGEM, SISTEMA IRRIGACAO</t>
  </si>
  <si>
    <t>Obra: Construção da Praça da Comunidade Vila Nova beira rio</t>
  </si>
  <si>
    <t>Construção da Praça - Comunidade Vila Nova beira rio - Município de Aurora do Pará</t>
  </si>
  <si>
    <r>
      <t>Obra</t>
    </r>
    <r>
      <rPr>
        <sz val="10"/>
        <rFont val="Arial"/>
        <family val="2"/>
      </rPr>
      <t>: Construção de praça na comunidade Vila Nova beira rio, município de Aurora do Pará</t>
    </r>
  </si>
  <si>
    <r>
      <t>Endereço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Comunidade Vila Nova beira rio</t>
    </r>
  </si>
  <si>
    <t xml:space="preserve">Licenças e taxas da obra (até 500m2) </t>
  </si>
  <si>
    <t>CJ</t>
  </si>
  <si>
    <t>1.2</t>
  </si>
  <si>
    <t>1.3</t>
  </si>
  <si>
    <t>ADMINISTRAÇÃO LOCAL DA OBRA</t>
  </si>
  <si>
    <t>CPU 02</t>
  </si>
  <si>
    <t>ENGENHEIRO CIVIL DE OBRA JUNIOR COM ENCARGOS COMPLEMENTARES</t>
  </si>
  <si>
    <t>ENCARREGADO GERAL COM ENCARGOS COMPLEMENTARES</t>
  </si>
  <si>
    <t>90777/SEDOP</t>
  </si>
  <si>
    <t>90776/SEDOP</t>
  </si>
  <si>
    <t>Limpeza do terreno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</si>
  <si>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</si>
  <si>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</si>
  <si>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</si>
  <si>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</si>
  <si>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</si>
  <si>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</si>
  <si>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</si>
  <si>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</si>
  <si>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</si>
  <si>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7.1</t>
  </si>
  <si>
    <t>7.2</t>
  </si>
  <si>
    <t>7.3</t>
  </si>
  <si>
    <t>7.4</t>
  </si>
  <si>
    <t>7.5</t>
  </si>
  <si>
    <t>4.4</t>
  </si>
  <si>
    <t xml:space="preserve">PisoTátil direcional na cor amarelo 25x25 premoldado (16 unidades) </t>
  </si>
  <si>
    <t>1.4</t>
  </si>
  <si>
    <t>Administração local (Incl. Eng Civil e Encarregado geral)</t>
  </si>
  <si>
    <t>Data de preço: sinapi (03/2022) e sedop (02/2022)</t>
  </si>
  <si>
    <t>Responsável técnico - Ana Priscila Almeida Amin - CAU PA 266266-3</t>
  </si>
  <si>
    <t>ARQª. ANA PRISCILA AMIN- CAU PA 266266-3</t>
  </si>
  <si>
    <t>1.5</t>
  </si>
  <si>
    <t>Mobilização e desmobilização</t>
  </si>
  <si>
    <t>CPU 03</t>
  </si>
  <si>
    <t>Caminhão toco, pbt 16.000 kg, carga útil máx. 10.685 kg, dist. entre eixos 4,8 m, potência 189 cv, inclusive carroceria fixa aberta de madeira p/ transporte geral de carga seca, dimen. aprox. 2,5 x 7,00 x 0,50 m - chp diurno.</t>
  </si>
  <si>
    <t>Servente com encargos complementares</t>
  </si>
  <si>
    <t>CHP</t>
  </si>
  <si>
    <t>H</t>
  </si>
  <si>
    <t>5824/SINAPI</t>
  </si>
  <si>
    <t>1° MÊS</t>
  </si>
  <si>
    <t>2º MÊS</t>
  </si>
  <si>
    <t>3º MÊS</t>
  </si>
  <si>
    <t>MEMORIAL DE CÁLCULO</t>
  </si>
  <si>
    <t xml:space="preserve">CONFORME PROJETO </t>
  </si>
  <si>
    <t>CONSIDERANDO ENG CIVIL E ENCARREGADO GERAL</t>
  </si>
  <si>
    <t>LIMPEZA DA VEGETAÇÃO EXISTENTE</t>
  </si>
  <si>
    <t>2MX3M</t>
  </si>
  <si>
    <t>CONFORME ÁREA A SER CONSTRUÍDA</t>
  </si>
  <si>
    <t>ENCARGOS SOCIAIS SOBRE PREÇOS DA MÃO DE OBRA HORISTA E MENSALISTA</t>
  </si>
  <si>
    <t>COM DESONERAÇÃO</t>
  </si>
  <si>
    <t>HORISTA %</t>
  </si>
  <si>
    <t>MENSALISTA %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</si>
  <si>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</si>
  <si>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</si>
  <si>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</si>
  <si>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</si>
  <si>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</si>
  <si>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</si>
  <si>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</si>
  <si>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</si>
  <si>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</si>
  <si>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</si>
  <si>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</si>
  <si>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</si>
  <si>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</si>
  <si>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</si>
  <si>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</si>
  <si>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</si>
  <si>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</si>
  <si>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</si>
  <si>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</si>
  <si>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</si>
  <si>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SUB-TOTAL GRUPO A</t>
  </si>
  <si>
    <t>GRUPO B</t>
  </si>
  <si>
    <t>B1</t>
  </si>
  <si>
    <t>REPOUSO SEMANAL REMUNERADO</t>
  </si>
  <si>
    <t>Não incide</t>
  </si>
  <si>
    <t>B2</t>
  </si>
  <si>
    <t>FERIADOS</t>
  </si>
  <si>
    <t>B3</t>
  </si>
  <si>
    <t>AUXÍLIO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</si>
  <si>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</si>
  <si>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</si>
  <si>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</si>
  <si>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</si>
  <si>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</si>
  <si>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</si>
  <si>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</si>
  <si>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</si>
  <si>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</si>
  <si>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</si>
  <si>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</si>
  <si>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</si>
  <si>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</si>
  <si>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</si>
  <si>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</si>
  <si>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SUB-TOTAL GRUPO B</t>
  </si>
  <si>
    <t>GRUPO C</t>
  </si>
  <si>
    <t>C1</t>
  </si>
  <si>
    <t>AVISO PRÉVIO INDENIZADO</t>
  </si>
  <si>
    <t>C2</t>
  </si>
  <si>
    <t>AVISO PRÉVIO TRABALHADO</t>
  </si>
  <si>
    <t>C3</t>
  </si>
  <si>
    <t>FÉRIAS (INDENIZADAS)</t>
  </si>
  <si>
    <t>C4</t>
  </si>
  <si>
    <t>DEPÓSITO RESCISÃO SEM JUSTA CAUSA</t>
  </si>
  <si>
    <t>C5</t>
  </si>
  <si>
    <t>INDENIZAÇÃO ADICIONAL</t>
  </si>
  <si>
    <t>C</t>
  </si>
  <si>
    <t>SUB-TOTAL GRUPO C</t>
  </si>
  <si>
    <t>GRUPO D</t>
  </si>
  <si>
    <t>D1</t>
  </si>
  <si>
    <t>REINCIDÊNCIA DE GRUPO A SOBRE GRUPO B</t>
  </si>
  <si>
    <t>D2</t>
  </si>
  <si>
    <t>REINCIDÊNCIA DE GRUPO A SOBRE AVISO PRÉVIO TRABALHADO E REINCIDÊNCIA DO FGTS SOBRE AVISO PRÉVIO INDENIZADO</t>
  </si>
  <si>
    <t>D</t>
  </si>
  <si>
    <t>SUB-TOTAL GRUPO D</t>
  </si>
  <si>
    <t>TOTAL (A+B+C+D)</t>
  </si>
  <si>
    <t>ENCARGOS SOCIAIS</t>
  </si>
  <si>
    <t>[</t>
  </si>
  <si>
    <t>Luminária de led para iluminação publica, de 98 w até 137 w - fornecimento e instalação</t>
  </si>
  <si>
    <t>POSTE DE AÇO CONICO CONTÍNUO CURVO DUPLO, FLANGEADO, H=9M, INCLUSIVE LUMINÁRIAS, SEM LÂMPADAS - FORNECIMENTO E INSTALACAO.</t>
  </si>
  <si>
    <t>Poste de aço conico contínuo curvo duplo, flangeado, h=9m, inclusive luminárias, sem lâmpadas - fornecimento e instalacao.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</si>
</sst>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&quot;R$&quot;\ #,##0.00"/>
    <numFmt numFmtId="180" formatCode="0.000%"/>
    <numFmt numFmtId="181" formatCode="0.0%"/>
    <numFmt numFmtId="182" formatCode="_(&quot;R$ &quot;* #,##0.00_);_(&quot;R$ &quot;* \(#,##0.00\);_(&quot;R$ &quot;* &quot;-&quot;??_);_(@_)"/>
  </numFmts>
  <fonts count="6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sz val="10"/>
      <name val="Times New Roman"/>
      <family val="1"/>
    </font>
    <font>
      <sz val="10"/>
      <name val="MS Sans Serif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 val="singleAccounting"/>
      <sz val="10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 Narrow"/>
      <family val="2"/>
    </font>
    <font>
      <sz val="9"/>
      <name val="Arial Narrow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02">
    <xf numFmtId="0" fontId="0" fillId="0" borderId="0"/>
    <xf numFmtId="0" fontId="17" fillId="0" borderId="0" applyNumberFormat="0" applyBorder="0" applyProtection="0"/>
    <xf numFmtId="0" fontId="17" fillId="0" borderId="0" applyNumberFormat="0" applyBorder="0" applyProtection="0"/>
    <xf numFmtId="165" fontId="17" fillId="0" borderId="0" applyBorder="0" applyProtection="0"/>
    <xf numFmtId="165" fontId="17" fillId="0" borderId="0" applyBorder="0" applyProtection="0"/>
    <xf numFmtId="0" fontId="10" fillId="0" borderId="0"/>
    <xf numFmtId="0" fontId="17" fillId="0" borderId="0" applyNumberFormat="0" applyBorder="0" applyProtection="0"/>
    <xf numFmtId="0" fontId="18" fillId="0" borderId="0" applyNumberFormat="0" applyBorder="0" applyProtection="0"/>
    <xf numFmtId="166" fontId="18" fillId="0" borderId="0" applyBorder="0" applyProtection="0"/>
    <xf numFmtId="0" fontId="19" fillId="0" borderId="0" applyNumberFormat="0" applyBorder="0" applyProtection="0">
      <alignment horizontal="center"/>
    </xf>
    <xf numFmtId="0" fontId="19" fillId="0" borderId="0" applyNumberFormat="0" applyBorder="0" applyProtection="0">
      <alignment horizontal="center" textRotation="90"/>
    </xf>
    <xf numFmtId="0" fontId="7" fillId="0" borderId="0"/>
    <xf numFmtId="0" fontId="20" fillId="0" borderId="0"/>
    <xf numFmtId="0" fontId="7" fillId="0" borderId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0" borderId="0" applyNumberFormat="0" applyBorder="0" applyProtection="0"/>
    <xf numFmtId="167" fontId="21" fillId="0" borderId="0" applyBorder="0" applyProtection="0"/>
    <xf numFmtId="164" fontId="7" fillId="0" borderId="0" applyFont="0" applyFill="0" applyBorder="0" applyAlignment="0" applyProtection="0"/>
    <xf numFmtId="165" fontId="17" fillId="0" borderId="0" applyBorder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168" fontId="7" fillId="0" borderId="0" applyFont="0" applyFill="0" applyBorder="0" applyAlignment="0" applyProtection="0"/>
    <xf numFmtId="169" fontId="23" fillId="0" borderId="0">
      <protection locked="0"/>
    </xf>
    <xf numFmtId="0" fontId="8" fillId="6" borderId="3" applyFill="0" applyBorder="0" applyAlignment="0" applyProtection="0">
      <alignment vertical="center"/>
      <protection locked="0"/>
    </xf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10" fillId="0" borderId="0"/>
    <xf numFmtId="173" fontId="23" fillId="0" borderId="0">
      <protection locked="0"/>
    </xf>
    <xf numFmtId="173" fontId="23" fillId="0" borderId="0"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38" fontId="14" fillId="2" borderId="0" applyNumberFormat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/>
    <xf numFmtId="10" fontId="14" fillId="7" borderId="1" applyNumberFormat="0" applyBorder="0" applyAlignment="0" applyProtection="0"/>
    <xf numFmtId="0" fontId="7" fillId="0" borderId="0">
      <alignment horizontal="centerContinuous" vertical="justify"/>
    </xf>
    <xf numFmtId="0" fontId="27" fillId="0" borderId="0" applyAlignment="0">
      <alignment horizontal="center"/>
    </xf>
    <xf numFmtId="44" fontId="11" fillId="0" borderId="0" applyFont="0" applyFill="0" applyBorder="0" applyAlignment="0" applyProtection="0"/>
    <xf numFmtId="174" fontId="28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9" fillId="0" borderId="0">
      <alignment horizontal="left" vertical="center" indent="12"/>
    </xf>
    <xf numFmtId="0" fontId="14" fillId="0" borderId="3" applyBorder="0">
      <alignment horizontal="left" vertical="center" wrapText="1" indent="2"/>
      <protection locked="0"/>
    </xf>
    <xf numFmtId="0" fontId="14" fillId="0" borderId="3" applyBorder="0">
      <alignment horizontal="left" vertical="center" wrapText="1" indent="3"/>
      <protection locked="0"/>
    </xf>
    <xf numFmtId="10" fontId="7" fillId="0" borderId="0" applyFont="0" applyFill="0" applyBorder="0" applyAlignment="0" applyProtection="0"/>
    <xf numFmtId="175" fontId="23" fillId="0" borderId="0">
      <protection locked="0"/>
    </xf>
    <xf numFmtId="175" fontId="23" fillId="0" borderId="0">
      <protection locked="0"/>
    </xf>
    <xf numFmtId="176" fontId="23" fillId="0" borderId="0">
      <protection locked="0"/>
    </xf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8" fontId="30" fillId="0" borderId="0" applyFont="0" applyFill="0" applyBorder="0" applyAlignment="0" applyProtection="0"/>
    <xf numFmtId="177" fontId="31" fillId="0" borderId="0">
      <protection locked="0"/>
    </xf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/>
    <xf numFmtId="0" fontId="32" fillId="0" borderId="0">
      <protection locked="0"/>
    </xf>
    <xf numFmtId="0" fontId="32" fillId="0" borderId="0"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33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>
      <alignment horizontal="centerContinuous" vertical="justify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0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5" fillId="0" borderId="0" applyFont="0" applyFill="0" applyBorder="0" applyAlignment="0" applyProtection="0"/>
  </cellStyleXfs>
  <cellXfs count="354">
    <xf numFmtId="0" fontId="0" fillId="0" borderId="0" xfId="0"/>
    <xf numFmtId="0" fontId="8" fillId="2" borderId="1" xfId="11" applyFont="1" applyFill="1" applyBorder="1" applyAlignment="1">
      <alignment horizontal="center"/>
    </xf>
    <xf numFmtId="0" fontId="8" fillId="2" borderId="1" xfId="11" applyFont="1" applyFill="1" applyBorder="1" applyAlignment="1">
      <alignment vertical="center"/>
    </xf>
    <xf numFmtId="0" fontId="8" fillId="2" borderId="1" xfId="11" applyFont="1" applyFill="1" applyBorder="1" applyAlignment="1">
      <alignment horizontal="center" vertical="center"/>
    </xf>
    <xf numFmtId="164" fontId="8" fillId="2" borderId="1" xfId="3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11" applyFont="1" applyFill="1" applyBorder="1" applyAlignment="1">
      <alignment vertical="center" wrapText="1"/>
    </xf>
    <xf numFmtId="0" fontId="8" fillId="0" borderId="7" xfId="11" applyFont="1" applyFill="1" applyBorder="1" applyAlignment="1">
      <alignment vertical="center" wrapText="1"/>
    </xf>
    <xf numFmtId="0" fontId="12" fillId="0" borderId="7" xfId="11" applyFont="1" applyFill="1" applyBorder="1" applyAlignment="1">
      <alignment vertical="center" wrapText="1"/>
    </xf>
    <xf numFmtId="49" fontId="8" fillId="4" borderId="5" xfId="11" applyNumberFormat="1" applyFont="1" applyFill="1" applyBorder="1" applyAlignment="1">
      <alignment horizontal="center" vertical="center"/>
    </xf>
    <xf numFmtId="49" fontId="8" fillId="4" borderId="22" xfId="11" applyNumberFormat="1" applyFont="1" applyFill="1" applyBorder="1" applyAlignment="1">
      <alignment horizontal="center" vertical="center"/>
    </xf>
    <xf numFmtId="164" fontId="8" fillId="4" borderId="22" xfId="3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right" vertical="center"/>
    </xf>
    <xf numFmtId="49" fontId="8" fillId="4" borderId="3" xfId="0" applyNumberFormat="1" applyFont="1" applyFill="1" applyBorder="1" applyAlignment="1">
      <alignment vertical="center"/>
    </xf>
    <xf numFmtId="49" fontId="8" fillId="4" borderId="21" xfId="0" applyNumberFormat="1" applyFont="1" applyFill="1" applyBorder="1" applyAlignment="1">
      <alignment vertical="center"/>
    </xf>
    <xf numFmtId="0" fontId="8" fillId="4" borderId="24" xfId="0" applyFont="1" applyFill="1" applyBorder="1" applyAlignment="1">
      <alignment horizontal="right" vertical="center"/>
    </xf>
    <xf numFmtId="0" fontId="8" fillId="0" borderId="0" xfId="1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/>
    </xf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1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174" applyFont="1" applyAlignment="1">
      <alignment vertical="center"/>
    </xf>
    <xf numFmtId="0" fontId="6" fillId="0" borderId="0" xfId="174" applyFont="1" applyAlignment="1">
      <alignment horizontal="left" vertical="center"/>
    </xf>
    <xf numFmtId="0" fontId="6" fillId="0" borderId="0" xfId="174" applyFont="1" applyAlignment="1">
      <alignment horizontal="center" vertical="center"/>
    </xf>
    <xf numFmtId="164" fontId="6" fillId="0" borderId="0" xfId="175" applyFont="1" applyAlignment="1">
      <alignment horizontal="center" vertical="center"/>
    </xf>
    <xf numFmtId="0" fontId="8" fillId="0" borderId="17" xfId="174" applyFont="1" applyBorder="1" applyAlignment="1">
      <alignment vertical="center"/>
    </xf>
    <xf numFmtId="0" fontId="8" fillId="0" borderId="18" xfId="174" applyFont="1" applyBorder="1" applyAlignment="1">
      <alignment vertical="center"/>
    </xf>
    <xf numFmtId="0" fontId="6" fillId="0" borderId="18" xfId="174" applyFont="1" applyBorder="1" applyAlignment="1">
      <alignment horizontal="left" vertical="center"/>
    </xf>
    <xf numFmtId="0" fontId="6" fillId="0" borderId="18" xfId="174" applyFont="1" applyBorder="1" applyAlignment="1">
      <alignment horizontal="center" vertical="center"/>
    </xf>
    <xf numFmtId="164" fontId="6" fillId="0" borderId="18" xfId="175" applyFont="1" applyBorder="1" applyAlignment="1">
      <alignment horizontal="center" vertical="center"/>
    </xf>
    <xf numFmtId="0" fontId="6" fillId="0" borderId="18" xfId="174" applyFont="1" applyBorder="1" applyAlignment="1">
      <alignment vertical="center"/>
    </xf>
    <xf numFmtId="0" fontId="8" fillId="0" borderId="6" xfId="174" applyFont="1" applyBorder="1" applyAlignment="1">
      <alignment vertical="center"/>
    </xf>
    <xf numFmtId="0" fontId="8" fillId="0" borderId="0" xfId="174" applyFont="1" applyBorder="1" applyAlignment="1">
      <alignment vertical="center"/>
    </xf>
    <xf numFmtId="0" fontId="6" fillId="0" borderId="0" xfId="174" applyFont="1" applyBorder="1" applyAlignment="1">
      <alignment horizontal="left" vertical="center"/>
    </xf>
    <xf numFmtId="0" fontId="6" fillId="0" borderId="0" xfId="174" applyFont="1" applyBorder="1" applyAlignment="1">
      <alignment horizontal="center" vertical="center"/>
    </xf>
    <xf numFmtId="164" fontId="8" fillId="0" borderId="0" xfId="175" applyFont="1" applyBorder="1" applyAlignment="1">
      <alignment horizontal="center" vertical="center"/>
    </xf>
    <xf numFmtId="9" fontId="6" fillId="0" borderId="0" xfId="174" applyNumberFormat="1" applyFont="1" applyBorder="1" applyAlignment="1">
      <alignment vertical="center"/>
    </xf>
    <xf numFmtId="0" fontId="6" fillId="0" borderId="0" xfId="174" applyFont="1" applyBorder="1" applyAlignment="1">
      <alignment vertical="center"/>
    </xf>
    <xf numFmtId="0" fontId="8" fillId="0" borderId="8" xfId="174" applyFont="1" applyBorder="1" applyAlignment="1">
      <alignment vertical="center"/>
    </xf>
    <xf numFmtId="0" fontId="8" fillId="0" borderId="9" xfId="174" applyFont="1" applyBorder="1" applyAlignment="1">
      <alignment vertical="center"/>
    </xf>
    <xf numFmtId="0" fontId="6" fillId="0" borderId="9" xfId="174" applyFont="1" applyBorder="1" applyAlignment="1">
      <alignment horizontal="left" vertical="center"/>
    </xf>
    <xf numFmtId="0" fontId="6" fillId="0" borderId="9" xfId="174" applyFont="1" applyBorder="1" applyAlignment="1">
      <alignment horizontal="center" vertical="center"/>
    </xf>
    <xf numFmtId="164" fontId="8" fillId="0" borderId="9" xfId="175" applyFont="1" applyBorder="1" applyAlignment="1">
      <alignment horizontal="center" vertical="center"/>
    </xf>
    <xf numFmtId="0" fontId="6" fillId="0" borderId="9" xfId="174" applyFont="1" applyBorder="1" applyAlignment="1">
      <alignment vertical="center"/>
    </xf>
    <xf numFmtId="0" fontId="6" fillId="0" borderId="0" xfId="174"/>
    <xf numFmtId="0" fontId="6" fillId="5" borderId="11" xfId="174" applyFill="1" applyBorder="1" applyAlignment="1">
      <alignment horizontal="center"/>
    </xf>
    <xf numFmtId="0" fontId="6" fillId="5" borderId="12" xfId="174" applyFill="1" applyBorder="1" applyAlignment="1">
      <alignment horizontal="center"/>
    </xf>
    <xf numFmtId="0" fontId="6" fillId="5" borderId="12" xfId="174" applyFill="1" applyBorder="1" applyAlignment="1">
      <alignment horizontal="right"/>
    </xf>
    <xf numFmtId="0" fontId="6" fillId="0" borderId="13" xfId="174" applyBorder="1"/>
    <xf numFmtId="0" fontId="6" fillId="0" borderId="1" xfId="174" applyBorder="1" applyAlignment="1">
      <alignment horizontal="center"/>
    </xf>
    <xf numFmtId="0" fontId="6" fillId="0" borderId="1" xfId="174" applyBorder="1" applyAlignment="1">
      <alignment horizontal="right"/>
    </xf>
    <xf numFmtId="0" fontId="6" fillId="0" borderId="1" xfId="174" applyBorder="1"/>
    <xf numFmtId="0" fontId="6" fillId="0" borderId="13" xfId="174" applyBorder="1" applyAlignment="1">
      <alignment horizontal="center"/>
    </xf>
    <xf numFmtId="49" fontId="6" fillId="0" borderId="1" xfId="174" applyNumberFormat="1" applyBorder="1"/>
    <xf numFmtId="164" fontId="0" fillId="0" borderId="1" xfId="175" applyFont="1" applyBorder="1"/>
    <xf numFmtId="10" fontId="0" fillId="0" borderId="1" xfId="176" applyNumberFormat="1" applyFont="1" applyBorder="1"/>
    <xf numFmtId="9" fontId="6" fillId="5" borderId="1" xfId="176" applyFont="1" applyFill="1" applyBorder="1"/>
    <xf numFmtId="164" fontId="6" fillId="0" borderId="1" xfId="174" applyNumberFormat="1" applyBorder="1"/>
    <xf numFmtId="9" fontId="0" fillId="0" borderId="1" xfId="176" applyFont="1" applyFill="1" applyBorder="1"/>
    <xf numFmtId="164" fontId="0" fillId="0" borderId="0" xfId="175" applyFont="1"/>
    <xf numFmtId="164" fontId="8" fillId="5" borderId="25" xfId="175" applyFont="1" applyFill="1" applyBorder="1"/>
    <xf numFmtId="10" fontId="6" fillId="4" borderId="20" xfId="174" applyNumberFormat="1" applyFill="1" applyBorder="1"/>
    <xf numFmtId="9" fontId="6" fillId="5" borderId="26" xfId="32" applyFill="1" applyBorder="1"/>
    <xf numFmtId="164" fontId="6" fillId="5" borderId="5" xfId="174" applyNumberFormat="1" applyFill="1" applyBorder="1"/>
    <xf numFmtId="164" fontId="6" fillId="0" borderId="0" xfId="29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64" fontId="6" fillId="0" borderId="0" xfId="30" applyFont="1" applyFill="1" applyAlignment="1">
      <alignment horizontal="left" vertical="center"/>
    </xf>
    <xf numFmtId="0" fontId="6" fillId="0" borderId="14" xfId="174" applyBorder="1" applyAlignment="1">
      <alignment horizontal="center"/>
    </xf>
    <xf numFmtId="0" fontId="6" fillId="0" borderId="15" xfId="174" applyBorder="1"/>
    <xf numFmtId="164" fontId="0" fillId="0" borderId="15" xfId="175" applyFont="1" applyBorder="1"/>
    <xf numFmtId="10" fontId="0" fillId="0" borderId="15" xfId="176" applyNumberFormat="1" applyFont="1" applyBorder="1"/>
    <xf numFmtId="9" fontId="0" fillId="0" borderId="15" xfId="176" applyFont="1" applyFill="1" applyBorder="1"/>
    <xf numFmtId="0" fontId="6" fillId="0" borderId="0" xfId="1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1" xfId="174" applyFont="1" applyFill="1" applyBorder="1" applyAlignment="1">
      <alignment vertical="center"/>
    </xf>
    <xf numFmtId="164" fontId="6" fillId="0" borderId="1" xfId="25" quotePrefix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43" fontId="6" fillId="0" borderId="0" xfId="0" applyNumberFormat="1" applyFont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164" fontId="6" fillId="0" borderId="0" xfId="30" applyFont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3" borderId="1" xfId="11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164" fontId="6" fillId="0" borderId="0" xfId="30" applyFont="1" applyAlignment="1">
      <alignment horizontal="right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179" fontId="35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179" fontId="36" fillId="0" borderId="0" xfId="0" applyNumberFormat="1" applyFont="1" applyAlignment="1">
      <alignment vertical="center" wrapText="1"/>
    </xf>
    <xf numFmtId="10" fontId="8" fillId="0" borderId="1" xfId="18" applyNumberFormat="1" applyFont="1" applyBorder="1" applyAlignment="1">
      <alignment horizontal="center" vertical="center"/>
    </xf>
    <xf numFmtId="10" fontId="0" fillId="0" borderId="1" xfId="18" applyNumberFormat="1" applyFont="1" applyBorder="1" applyAlignment="1">
      <alignment horizontal="center" vertical="center"/>
    </xf>
    <xf numFmtId="180" fontId="0" fillId="0" borderId="1" xfId="18" applyNumberFormat="1" applyFont="1" applyBorder="1" applyAlignment="1">
      <alignment horizontal="center" vertical="center"/>
    </xf>
    <xf numFmtId="10" fontId="39" fillId="0" borderId="1" xfId="18" applyNumberFormat="1" applyFont="1" applyBorder="1" applyAlignment="1">
      <alignment horizontal="center" vertical="center"/>
    </xf>
    <xf numFmtId="10" fontId="0" fillId="0" borderId="24" xfId="18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1" fontId="38" fillId="3" borderId="20" xfId="18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0" fillId="0" borderId="1" xfId="0" applyBorder="1"/>
    <xf numFmtId="164" fontId="0" fillId="0" borderId="6" xfId="176" applyNumberFormat="1" applyFont="1" applyBorder="1"/>
    <xf numFmtId="0" fontId="6" fillId="3" borderId="1" xfId="0" applyFont="1" applyFill="1" applyBorder="1" applyAlignment="1">
      <alignment horizontal="left" vertical="center" wrapText="1"/>
    </xf>
    <xf numFmtId="0" fontId="6" fillId="3" borderId="1" xfId="11" applyFont="1" applyFill="1" applyBorder="1" applyAlignment="1">
      <alignment horizontal="left" vertical="center" wrapText="1"/>
    </xf>
    <xf numFmtId="0" fontId="6" fillId="3" borderId="21" xfId="174" applyFont="1" applyFill="1" applyBorder="1" applyAlignment="1">
      <alignment horizontal="left" vertical="center" wrapText="1"/>
    </xf>
    <xf numFmtId="0" fontId="6" fillId="3" borderId="1" xfId="11" applyFont="1" applyFill="1" applyBorder="1" applyAlignment="1">
      <alignment vertical="center" wrapText="1"/>
    </xf>
    <xf numFmtId="0" fontId="41" fillId="8" borderId="1" xfId="0" applyFont="1" applyFill="1" applyBorder="1" applyAlignment="1">
      <alignment horizontal="center" vertical="center" wrapText="1"/>
    </xf>
    <xf numFmtId="179" fontId="41" fillId="8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/>
    </xf>
    <xf numFmtId="179" fontId="41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center" vertical="center"/>
    </xf>
    <xf numFmtId="44" fontId="8" fillId="4" borderId="1" xfId="25" applyNumberFormat="1" applyFont="1" applyFill="1" applyBorder="1" applyAlignment="1">
      <alignment horizontal="right" vertical="center"/>
    </xf>
    <xf numFmtId="0" fontId="4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179" fontId="41" fillId="0" borderId="0" xfId="0" applyNumberFormat="1" applyFont="1" applyBorder="1" applyAlignment="1">
      <alignment horizontal="right" vertical="center"/>
    </xf>
    <xf numFmtId="0" fontId="42" fillId="8" borderId="1" xfId="0" applyFont="1" applyFill="1" applyBorder="1" applyAlignment="1">
      <alignment horizontal="left" vertical="center" wrapText="1"/>
    </xf>
    <xf numFmtId="0" fontId="43" fillId="0" borderId="1" xfId="0" applyFont="1" applyBorder="1" applyAlignment="1">
      <alignment horizontal="left" wrapText="1"/>
    </xf>
    <xf numFmtId="0" fontId="43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164" fontId="42" fillId="0" borderId="0" xfId="29" applyFont="1" applyFill="1" applyAlignment="1">
      <alignment vertical="center"/>
    </xf>
    <xf numFmtId="164" fontId="43" fillId="0" borderId="0" xfId="29" applyFont="1" applyFill="1" applyAlignment="1">
      <alignment vertical="center"/>
    </xf>
    <xf numFmtId="0" fontId="41" fillId="8" borderId="30" xfId="0" applyFont="1" applyFill="1" applyBorder="1" applyAlignment="1">
      <alignment horizontal="center" vertical="center" wrapText="1"/>
    </xf>
    <xf numFmtId="0" fontId="41" fillId="8" borderId="31" xfId="0" applyFont="1" applyFill="1" applyBorder="1" applyAlignment="1">
      <alignment horizontal="center" vertical="center"/>
    </xf>
    <xf numFmtId="0" fontId="41" fillId="8" borderId="13" xfId="0" applyFont="1" applyFill="1" applyBorder="1" applyAlignment="1">
      <alignment horizontal="center" vertical="center" wrapText="1"/>
    </xf>
    <xf numFmtId="0" fontId="41" fillId="8" borderId="3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9" fontId="0" fillId="0" borderId="32" xfId="0" applyNumberFormat="1" applyBorder="1" applyAlignment="1">
      <alignment horizontal="center" vertical="center"/>
    </xf>
    <xf numFmtId="179" fontId="41" fillId="0" borderId="3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9" fontId="41" fillId="0" borderId="7" xfId="0" applyNumberFormat="1" applyFont="1" applyBorder="1" applyAlignment="1">
      <alignment horizontal="center" vertical="center"/>
    </xf>
    <xf numFmtId="0" fontId="41" fillId="8" borderId="32" xfId="0" applyFont="1" applyFill="1" applyBorder="1" applyAlignment="1">
      <alignment horizontal="center" vertical="center"/>
    </xf>
    <xf numFmtId="0" fontId="0" fillId="0" borderId="6" xfId="0" applyBorder="1"/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43" fillId="0" borderId="15" xfId="0" applyFont="1" applyBorder="1" applyAlignment="1">
      <alignment horizontal="left" wrapText="1"/>
    </xf>
    <xf numFmtId="0" fontId="0" fillId="0" borderId="15" xfId="0" applyBorder="1"/>
    <xf numFmtId="179" fontId="41" fillId="0" borderId="15" xfId="0" applyNumberFormat="1" applyFont="1" applyBorder="1" applyAlignment="1">
      <alignment horizontal="right" vertical="center"/>
    </xf>
    <xf numFmtId="179" fontId="41" fillId="0" borderId="33" xfId="0" applyNumberFormat="1" applyFont="1" applyBorder="1" applyAlignment="1">
      <alignment horizontal="center" vertical="center"/>
    </xf>
    <xf numFmtId="0" fontId="6" fillId="0" borderId="1" xfId="301" applyNumberFormat="1" applyFont="1" applyBorder="1" applyAlignment="1">
      <alignment horizontal="center" vertical="center"/>
    </xf>
    <xf numFmtId="44" fontId="0" fillId="0" borderId="1" xfId="301" applyFont="1" applyBorder="1" applyAlignment="1">
      <alignment horizontal="center" vertical="center"/>
    </xf>
    <xf numFmtId="0" fontId="0" fillId="0" borderId="1" xfId="301" applyNumberFormat="1" applyFont="1" applyBorder="1" applyAlignment="1">
      <alignment horizontal="center" vertical="center"/>
    </xf>
    <xf numFmtId="0" fontId="6" fillId="0" borderId="19" xfId="174" applyFont="1" applyBorder="1" applyAlignment="1">
      <alignment vertical="center"/>
    </xf>
    <xf numFmtId="0" fontId="6" fillId="0" borderId="7" xfId="174" applyFont="1" applyBorder="1" applyAlignment="1">
      <alignment vertical="center"/>
    </xf>
    <xf numFmtId="0" fontId="6" fillId="0" borderId="10" xfId="174" applyFont="1" applyBorder="1" applyAlignment="1">
      <alignment vertical="center"/>
    </xf>
    <xf numFmtId="164" fontId="6" fillId="5" borderId="34" xfId="174" applyNumberFormat="1" applyFill="1" applyBorder="1"/>
    <xf numFmtId="164" fontId="0" fillId="0" borderId="35" xfId="176" applyNumberFormat="1" applyFont="1" applyBorder="1"/>
    <xf numFmtId="10" fontId="6" fillId="4" borderId="34" xfId="174" applyNumberFormat="1" applyFill="1" applyBorder="1"/>
    <xf numFmtId="164" fontId="6" fillId="0" borderId="0" xfId="29" applyFont="1" applyFill="1" applyAlignment="1">
      <alignment horizontal="center" vertical="center"/>
    </xf>
    <xf numFmtId="164" fontId="6" fillId="0" borderId="0" xfId="30" applyFont="1" applyFill="1" applyAlignment="1">
      <alignment horizontal="center" vertical="center"/>
    </xf>
    <xf numFmtId="164" fontId="8" fillId="2" borderId="1" xfId="30" applyFont="1" applyFill="1" applyBorder="1" applyAlignment="1">
      <alignment horizontal="center" vertical="center"/>
    </xf>
    <xf numFmtId="164" fontId="6" fillId="0" borderId="1" xfId="25" quotePrefix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164" fontId="6" fillId="0" borderId="0" xfId="30" applyFont="1" applyBorder="1" applyAlignment="1">
      <alignment horizontal="center" vertical="center"/>
    </xf>
    <xf numFmtId="164" fontId="6" fillId="0" borderId="0" xfId="30" applyFont="1" applyAlignment="1">
      <alignment horizontal="center" vertical="center"/>
    </xf>
    <xf numFmtId="0" fontId="47" fillId="0" borderId="0" xfId="0" applyFont="1"/>
    <xf numFmtId="0" fontId="50" fillId="0" borderId="39" xfId="174" applyFont="1" applyBorder="1" applyAlignment="1">
      <alignment vertical="center" wrapText="1"/>
    </xf>
    <xf numFmtId="0" fontId="50" fillId="0" borderId="0" xfId="174" applyFont="1" applyAlignment="1">
      <alignment vertical="center" wrapText="1"/>
    </xf>
    <xf numFmtId="0" fontId="50" fillId="0" borderId="40" xfId="174" applyFont="1" applyBorder="1" applyAlignment="1">
      <alignment vertical="center" wrapText="1"/>
    </xf>
    <xf numFmtId="0" fontId="48" fillId="9" borderId="1" xfId="105" applyFont="1" applyFill="1" applyBorder="1" applyAlignment="1">
      <alignment horizontal="center" vertical="center" wrapText="1"/>
    </xf>
    <xf numFmtId="0" fontId="51" fillId="0" borderId="47" xfId="174" applyFont="1" applyBorder="1" applyAlignment="1">
      <alignment horizontal="center" vertical="center"/>
    </xf>
    <xf numFmtId="2" fontId="51" fillId="0" borderId="50" xfId="174" applyNumberFormat="1" applyFont="1" applyBorder="1" applyAlignment="1">
      <alignment horizontal="center" vertical="center"/>
    </xf>
    <xf numFmtId="2" fontId="51" fillId="0" borderId="51" xfId="174" applyNumberFormat="1" applyFont="1" applyBorder="1" applyAlignment="1">
      <alignment horizontal="center" vertical="center"/>
    </xf>
    <xf numFmtId="0" fontId="51" fillId="0" borderId="52" xfId="174" applyFont="1" applyBorder="1" applyAlignment="1">
      <alignment horizontal="center" vertical="center"/>
    </xf>
    <xf numFmtId="2" fontId="51" fillId="0" borderId="53" xfId="174" applyNumberFormat="1" applyFont="1" applyBorder="1" applyAlignment="1">
      <alignment horizontal="center" vertical="center"/>
    </xf>
    <xf numFmtId="2" fontId="51" fillId="0" borderId="54" xfId="174" applyNumberFormat="1" applyFont="1" applyBorder="1" applyAlignment="1">
      <alignment horizontal="center" vertical="center"/>
    </xf>
    <xf numFmtId="0" fontId="51" fillId="0" borderId="55" xfId="174" applyFont="1" applyBorder="1" applyAlignment="1">
      <alignment horizontal="center" vertical="center"/>
    </xf>
    <xf numFmtId="2" fontId="51" fillId="0" borderId="56" xfId="174" applyNumberFormat="1" applyFont="1" applyBorder="1" applyAlignment="1">
      <alignment horizontal="center" vertical="center"/>
    </xf>
    <xf numFmtId="2" fontId="51" fillId="0" borderId="57" xfId="174" applyNumberFormat="1" applyFont="1" applyBorder="1" applyAlignment="1">
      <alignment horizontal="center" vertical="center"/>
    </xf>
    <xf numFmtId="0" fontId="48" fillId="5" borderId="1" xfId="174" applyFont="1" applyFill="1" applyBorder="1" applyAlignment="1">
      <alignment horizontal="center" vertical="center"/>
    </xf>
    <xf numFmtId="2" fontId="52" fillId="5" borderId="1" xfId="174" applyNumberFormat="1" applyFont="1" applyFill="1" applyBorder="1" applyAlignment="1">
      <alignment horizontal="center" vertical="center"/>
    </xf>
    <xf numFmtId="0" fontId="51" fillId="0" borderId="53" xfId="174" applyFont="1" applyBorder="1" applyAlignment="1">
      <alignment horizontal="center" vertical="center"/>
    </xf>
    <xf numFmtId="0" fontId="51" fillId="3" borderId="39" xfId="174" applyFont="1" applyFill="1" applyBorder="1" applyAlignment="1">
      <alignment vertical="center"/>
    </xf>
    <xf numFmtId="0" fontId="51" fillId="3" borderId="0" xfId="174" applyFont="1" applyFill="1" applyAlignment="1">
      <alignment vertical="center"/>
    </xf>
    <xf numFmtId="0" fontId="51" fillId="3" borderId="40" xfId="174" applyFont="1" applyFill="1" applyBorder="1" applyAlignment="1">
      <alignment vertical="center"/>
    </xf>
    <xf numFmtId="10" fontId="48" fillId="9" borderId="1" xfId="105" applyNumberFormat="1" applyFont="1" applyFill="1" applyBorder="1" applyAlignment="1">
      <alignment horizontal="center" vertical="center" wrapText="1"/>
    </xf>
    <xf numFmtId="0" fontId="53" fillId="3" borderId="0" xfId="174" applyFont="1" applyFill="1" applyAlignment="1">
      <alignment horizontal="center" vertical="center"/>
    </xf>
    <xf numFmtId="0" fontId="53" fillId="3" borderId="0" xfId="174" applyFont="1" applyFill="1" applyAlignment="1">
      <alignment vertical="center"/>
    </xf>
    <xf numFmtId="0" fontId="41" fillId="0" borderId="0" xfId="174" applyFont="1" applyAlignment="1">
      <alignment vertical="center"/>
    </xf>
    <xf numFmtId="0" fontId="54" fillId="3" borderId="0" xfId="174" applyFont="1" applyFill="1" applyAlignment="1">
      <alignment vertical="center"/>
    </xf>
    <xf numFmtId="0" fontId="1" fillId="3" borderId="0" xfId="174" applyFont="1" applyFill="1" applyAlignment="1">
      <alignment vertical="center"/>
    </xf>
    <xf numFmtId="0" fontId="56" fillId="0" borderId="0" xfId="0" applyFont="1"/>
    <xf numFmtId="0" fontId="57" fillId="0" borderId="0" xfId="0" applyFont="1"/>
    <xf numFmtId="4" fontId="58" fillId="0" borderId="0" xfId="0" applyNumberFormat="1" applyFont="1"/>
    <xf numFmtId="164" fontId="59" fillId="0" borderId="0" xfId="25" applyFont="1" applyBorder="1"/>
    <xf numFmtId="182" fontId="47" fillId="0" borderId="0" xfId="0" applyNumberFormat="1" applyFont="1"/>
    <xf numFmtId="2" fontId="47" fillId="0" borderId="0" xfId="0" applyNumberFormat="1" applyFont="1"/>
    <xf numFmtId="182" fontId="57" fillId="0" borderId="0" xfId="0" applyNumberFormat="1" applyFont="1"/>
    <xf numFmtId="0" fontId="60" fillId="0" borderId="0" xfId="0" applyFont="1"/>
    <xf numFmtId="0" fontId="1" fillId="0" borderId="0" xfId="0" applyFont="1"/>
    <xf numFmtId="0" fontId="0" fillId="0" borderId="2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8" fillId="3" borderId="5" xfId="11" applyNumberFormat="1" applyFont="1" applyFill="1" applyBorder="1" applyAlignment="1">
      <alignment horizontal="center" vertical="center"/>
    </xf>
    <xf numFmtId="49" fontId="8" fillId="3" borderId="22" xfId="11" applyNumberFormat="1" applyFont="1" applyFill="1" applyBorder="1" applyAlignment="1">
      <alignment horizontal="center" vertical="center"/>
    </xf>
    <xf numFmtId="164" fontId="8" fillId="3" borderId="22" xfId="30" applyFont="1" applyFill="1" applyBorder="1" applyAlignment="1">
      <alignment horizontal="center" vertical="center"/>
    </xf>
    <xf numFmtId="44" fontId="8" fillId="0" borderId="0" xfId="25" applyNumberFormat="1" applyFont="1" applyFill="1" applyBorder="1" applyAlignment="1">
      <alignment horizontal="center" vertical="center" wrapText="1"/>
    </xf>
    <xf numFmtId="44" fontId="6" fillId="0" borderId="0" xfId="25" applyNumberFormat="1" applyFont="1" applyFill="1" applyAlignment="1">
      <alignment vertical="center"/>
    </xf>
    <xf numFmtId="44" fontId="8" fillId="0" borderId="0" xfId="25" applyNumberFormat="1" applyFont="1" applyFill="1" applyBorder="1" applyAlignment="1">
      <alignment horizontal="right" vertical="center" wrapText="1"/>
    </xf>
    <xf numFmtId="44" fontId="6" fillId="0" borderId="0" xfId="25" applyNumberFormat="1" applyFont="1" applyAlignment="1">
      <alignment horizontal="right" vertical="center"/>
    </xf>
    <xf numFmtId="44" fontId="8" fillId="0" borderId="0" xfId="174" applyNumberFormat="1" applyFont="1" applyFill="1" applyBorder="1" applyAlignment="1">
      <alignment horizontal="right" vertical="center" indent="1"/>
    </xf>
    <xf numFmtId="44" fontId="8" fillId="4" borderId="22" xfId="25" applyNumberFormat="1" applyFont="1" applyFill="1" applyBorder="1" applyAlignment="1">
      <alignment horizontal="center" vertical="center" wrapText="1"/>
    </xf>
    <xf numFmtId="44" fontId="8" fillId="4" borderId="23" xfId="25" applyNumberFormat="1" applyFont="1" applyFill="1" applyBorder="1" applyAlignment="1">
      <alignment horizontal="center" vertical="center" wrapText="1"/>
    </xf>
    <xf numFmtId="44" fontId="8" fillId="2" borderId="1" xfId="25" applyNumberFormat="1" applyFont="1" applyFill="1" applyBorder="1" applyAlignment="1">
      <alignment horizontal="right" vertical="center"/>
    </xf>
    <xf numFmtId="44" fontId="8" fillId="2" borderId="1" xfId="25" applyNumberFormat="1" applyFont="1" applyFill="1" applyBorder="1" applyAlignment="1">
      <alignment vertical="center"/>
    </xf>
    <xf numFmtId="44" fontId="6" fillId="0" borderId="1" xfId="25" quotePrefix="1" applyNumberFormat="1" applyFont="1" applyFill="1" applyBorder="1" applyAlignment="1">
      <alignment horizontal="right" vertical="center"/>
    </xf>
    <xf numFmtId="44" fontId="6" fillId="0" borderId="1" xfId="25" applyNumberFormat="1" applyFont="1" applyBorder="1" applyAlignment="1">
      <alignment horizontal="right" vertical="center"/>
    </xf>
    <xf numFmtId="44" fontId="8" fillId="0" borderId="1" xfId="25" applyNumberFormat="1" applyFont="1" applyFill="1" applyBorder="1" applyAlignment="1">
      <alignment horizontal="right" vertical="center" wrapText="1"/>
    </xf>
    <xf numFmtId="44" fontId="8" fillId="0" borderId="1" xfId="25" applyNumberFormat="1" applyFont="1" applyBorder="1" applyAlignment="1">
      <alignment horizontal="right" vertical="center"/>
    </xf>
    <xf numFmtId="44" fontId="8" fillId="0" borderId="2" xfId="25" applyNumberFormat="1" applyFont="1" applyFill="1" applyBorder="1" applyAlignment="1">
      <alignment horizontal="right" vertical="center" wrapText="1"/>
    </xf>
    <xf numFmtId="44" fontId="8" fillId="0" borderId="1" xfId="25" applyNumberFormat="1" applyFont="1" applyFill="1" applyBorder="1" applyAlignment="1">
      <alignment vertical="center" wrapText="1"/>
    </xf>
    <xf numFmtId="44" fontId="0" fillId="0" borderId="0" xfId="0" applyNumberFormat="1" applyAlignment="1">
      <alignment vertical="center"/>
    </xf>
    <xf numFmtId="44" fontId="6" fillId="4" borderId="1" xfId="25" applyNumberFormat="1" applyFont="1" applyFill="1" applyBorder="1" applyAlignment="1">
      <alignment horizontal="right" vertical="center"/>
    </xf>
    <xf numFmtId="44" fontId="6" fillId="0" borderId="0" xfId="25" applyNumberFormat="1" applyFont="1" applyBorder="1" applyAlignment="1">
      <alignment horizontal="right" vertical="center"/>
    </xf>
    <xf numFmtId="44" fontId="8" fillId="0" borderId="0" xfId="25" applyNumberFormat="1" applyFont="1" applyBorder="1" applyAlignment="1">
      <alignment horizontal="right" vertical="center"/>
    </xf>
    <xf numFmtId="44" fontId="44" fillId="0" borderId="0" xfId="25" applyNumberFormat="1" applyFont="1" applyAlignment="1">
      <alignment horizontal="right" vertical="center"/>
    </xf>
    <xf numFmtId="0" fontId="6" fillId="3" borderId="6" xfId="11" applyFont="1" applyFill="1" applyBorder="1" applyAlignment="1" applyProtection="1">
      <alignment horizontal="left" vertical="center"/>
      <protection locked="0"/>
    </xf>
    <xf numFmtId="0" fontId="6" fillId="3" borderId="0" xfId="11" applyFont="1" applyFill="1" applyBorder="1" applyAlignment="1" applyProtection="1">
      <alignment horizontal="left" vertical="center"/>
      <protection locked="0"/>
    </xf>
    <xf numFmtId="0" fontId="6" fillId="3" borderId="7" xfId="11" applyFont="1" applyFill="1" applyBorder="1" applyAlignment="1" applyProtection="1">
      <alignment horizontal="left" vertical="center"/>
      <protection locked="0"/>
    </xf>
    <xf numFmtId="0" fontId="6" fillId="3" borderId="8" xfId="11" applyFont="1" applyFill="1" applyBorder="1" applyAlignment="1" applyProtection="1">
      <alignment horizontal="left" vertical="center"/>
      <protection locked="0"/>
    </xf>
    <xf numFmtId="0" fontId="6" fillId="3" borderId="9" xfId="11" applyFont="1" applyFill="1" applyBorder="1" applyAlignment="1" applyProtection="1">
      <alignment horizontal="left" vertical="center"/>
      <protection locked="0"/>
    </xf>
    <xf numFmtId="0" fontId="6" fillId="3" borderId="10" xfId="11" applyFont="1" applyFill="1" applyBorder="1" applyAlignment="1" applyProtection="1">
      <alignment horizontal="left" vertical="center"/>
      <protection locked="0"/>
    </xf>
    <xf numFmtId="0" fontId="12" fillId="0" borderId="17" xfId="11" applyFont="1" applyFill="1" applyBorder="1" applyAlignment="1">
      <alignment horizontal="center" vertical="center" wrapText="1"/>
    </xf>
    <xf numFmtId="0" fontId="12" fillId="0" borderId="18" xfId="11" applyFont="1" applyFill="1" applyBorder="1" applyAlignment="1">
      <alignment horizontal="center" vertical="center" wrapText="1"/>
    </xf>
    <xf numFmtId="0" fontId="12" fillId="0" borderId="19" xfId="11" applyFont="1" applyFill="1" applyBorder="1" applyAlignment="1">
      <alignment horizontal="center" vertical="center" wrapText="1"/>
    </xf>
    <xf numFmtId="0" fontId="12" fillId="0" borderId="6" xfId="11" applyFont="1" applyFill="1" applyBorder="1" applyAlignment="1">
      <alignment horizontal="center" vertical="center" wrapText="1"/>
    </xf>
    <xf numFmtId="0" fontId="12" fillId="0" borderId="0" xfId="11" applyFont="1" applyFill="1" applyBorder="1" applyAlignment="1">
      <alignment horizontal="center" vertical="center" wrapText="1"/>
    </xf>
    <xf numFmtId="0" fontId="12" fillId="0" borderId="7" xfId="11" applyFont="1" applyFill="1" applyBorder="1" applyAlignment="1">
      <alignment horizontal="center" vertical="center" wrapText="1"/>
    </xf>
    <xf numFmtId="0" fontId="12" fillId="0" borderId="8" xfId="11" applyFont="1" applyFill="1" applyBorder="1" applyAlignment="1">
      <alignment horizontal="center" vertical="center" wrapText="1"/>
    </xf>
    <xf numFmtId="0" fontId="12" fillId="0" borderId="9" xfId="11" applyFont="1" applyFill="1" applyBorder="1" applyAlignment="1">
      <alignment horizontal="center" vertical="center" wrapText="1"/>
    </xf>
    <xf numFmtId="0" fontId="12" fillId="0" borderId="10" xfId="11" applyFont="1" applyFill="1" applyBorder="1" applyAlignment="1">
      <alignment horizontal="center" vertical="center" wrapText="1"/>
    </xf>
    <xf numFmtId="0" fontId="6" fillId="3" borderId="17" xfId="11" applyNumberFormat="1" applyFont="1" applyFill="1" applyBorder="1" applyAlignment="1" applyProtection="1">
      <alignment horizontal="left" vertical="justify"/>
      <protection locked="0"/>
    </xf>
    <xf numFmtId="0" fontId="6" fillId="3" borderId="18" xfId="11" applyNumberFormat="1" applyFont="1" applyFill="1" applyBorder="1" applyAlignment="1" applyProtection="1">
      <alignment horizontal="left" vertical="justify"/>
      <protection locked="0"/>
    </xf>
    <xf numFmtId="0" fontId="6" fillId="3" borderId="19" xfId="11" applyNumberFormat="1" applyFont="1" applyFill="1" applyBorder="1" applyAlignment="1" applyProtection="1">
      <alignment horizontal="left" vertical="justify"/>
      <protection locked="0"/>
    </xf>
    <xf numFmtId="0" fontId="6" fillId="3" borderId="6" xfId="11" applyNumberFormat="1" applyFont="1" applyFill="1" applyBorder="1" applyAlignment="1" applyProtection="1">
      <alignment horizontal="left" vertical="justify"/>
      <protection locked="0"/>
    </xf>
    <xf numFmtId="0" fontId="6" fillId="3" borderId="0" xfId="11" applyNumberFormat="1" applyFont="1" applyFill="1" applyBorder="1" applyAlignment="1" applyProtection="1">
      <alignment horizontal="left" vertical="justify"/>
      <protection locked="0"/>
    </xf>
    <xf numFmtId="0" fontId="6" fillId="3" borderId="7" xfId="11" applyNumberFormat="1" applyFont="1" applyFill="1" applyBorder="1" applyAlignment="1" applyProtection="1">
      <alignment horizontal="left" vertical="justify"/>
      <protection locked="0"/>
    </xf>
    <xf numFmtId="164" fontId="42" fillId="0" borderId="0" xfId="29" applyFont="1" applyFill="1" applyAlignment="1">
      <alignment horizontal="left" vertical="center"/>
    </xf>
    <xf numFmtId="0" fontId="6" fillId="0" borderId="3" xfId="11" applyFont="1" applyFill="1" applyBorder="1" applyAlignment="1">
      <alignment horizontal="center" vertical="center" wrapText="1"/>
    </xf>
    <xf numFmtId="0" fontId="6" fillId="0" borderId="24" xfId="11" applyFont="1" applyFill="1" applyBorder="1" applyAlignment="1">
      <alignment horizontal="center" vertical="center" wrapText="1"/>
    </xf>
    <xf numFmtId="0" fontId="6" fillId="0" borderId="3" xfId="174" applyFont="1" applyFill="1" applyBorder="1" applyAlignment="1">
      <alignment horizontal="center" vertical="center" wrapText="1"/>
    </xf>
    <xf numFmtId="0" fontId="6" fillId="0" borderId="24" xfId="174" applyFont="1" applyFill="1" applyBorder="1" applyAlignment="1">
      <alignment horizontal="center" vertical="center" wrapText="1"/>
    </xf>
    <xf numFmtId="0" fontId="12" fillId="4" borderId="20" xfId="11" applyFont="1" applyFill="1" applyBorder="1" applyAlignment="1">
      <alignment horizontal="center" vertical="center"/>
    </xf>
    <xf numFmtId="0" fontId="12" fillId="4" borderId="16" xfId="11" applyFont="1" applyFill="1" applyBorder="1" applyAlignment="1">
      <alignment horizontal="center" vertical="center"/>
    </xf>
    <xf numFmtId="0" fontId="12" fillId="4" borderId="4" xfId="11" applyFont="1" applyFill="1" applyBorder="1" applyAlignment="1">
      <alignment horizontal="center" vertical="center"/>
    </xf>
    <xf numFmtId="0" fontId="6" fillId="5" borderId="20" xfId="174" applyFill="1" applyBorder="1" applyAlignment="1">
      <alignment horizontal="center"/>
    </xf>
    <xf numFmtId="0" fontId="6" fillId="5" borderId="4" xfId="174" applyFill="1" applyBorder="1" applyAlignment="1">
      <alignment horizontal="center"/>
    </xf>
    <xf numFmtId="0" fontId="38" fillId="4" borderId="20" xfId="174" applyFont="1" applyFill="1" applyBorder="1" applyAlignment="1">
      <alignment horizontal="center" vertical="center"/>
    </xf>
    <xf numFmtId="0" fontId="38" fillId="4" borderId="16" xfId="174" applyFont="1" applyFill="1" applyBorder="1" applyAlignment="1">
      <alignment horizontal="center" vertical="center"/>
    </xf>
    <xf numFmtId="0" fontId="38" fillId="4" borderId="4" xfId="174" applyFont="1" applyFill="1" applyBorder="1" applyAlignment="1">
      <alignment horizontal="center" vertical="center"/>
    </xf>
    <xf numFmtId="0" fontId="8" fillId="0" borderId="17" xfId="174" applyFont="1" applyBorder="1" applyAlignment="1">
      <alignment horizontal="center" vertical="center"/>
    </xf>
    <xf numFmtId="0" fontId="8" fillId="0" borderId="18" xfId="174" applyFont="1" applyBorder="1" applyAlignment="1">
      <alignment horizontal="center" vertical="center"/>
    </xf>
    <xf numFmtId="0" fontId="8" fillId="0" borderId="19" xfId="174" applyFont="1" applyBorder="1" applyAlignment="1">
      <alignment horizontal="center" vertical="center"/>
    </xf>
    <xf numFmtId="0" fontId="8" fillId="0" borderId="8" xfId="174" applyFont="1" applyBorder="1" applyAlignment="1">
      <alignment horizontal="center" vertical="center"/>
    </xf>
    <xf numFmtId="0" fontId="8" fillId="0" borderId="9" xfId="174" applyFont="1" applyBorder="1" applyAlignment="1">
      <alignment horizontal="center" vertical="center"/>
    </xf>
    <xf numFmtId="0" fontId="8" fillId="0" borderId="10" xfId="174" applyFont="1" applyBorder="1" applyAlignment="1">
      <alignment horizontal="center" vertical="center"/>
    </xf>
    <xf numFmtId="0" fontId="41" fillId="8" borderId="3" xfId="0" applyFont="1" applyFill="1" applyBorder="1" applyAlignment="1">
      <alignment horizontal="center" vertical="center" wrapText="1"/>
    </xf>
    <xf numFmtId="0" fontId="41" fillId="8" borderId="21" xfId="0" applyFont="1" applyFill="1" applyBorder="1" applyAlignment="1">
      <alignment horizontal="center" vertical="center" wrapText="1"/>
    </xf>
    <xf numFmtId="0" fontId="41" fillId="8" borderId="24" xfId="0" applyFont="1" applyFill="1" applyBorder="1" applyAlignment="1">
      <alignment horizontal="center" vertical="center" wrapText="1"/>
    </xf>
    <xf numFmtId="0" fontId="41" fillId="8" borderId="28" xfId="0" applyFont="1" applyFill="1" applyBorder="1" applyAlignment="1">
      <alignment horizontal="center" vertical="center" wrapText="1"/>
    </xf>
    <xf numFmtId="0" fontId="41" fillId="8" borderId="27" xfId="0" applyFont="1" applyFill="1" applyBorder="1" applyAlignment="1">
      <alignment horizontal="center" vertical="center" wrapText="1"/>
    </xf>
    <xf numFmtId="0" fontId="41" fillId="8" borderId="29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12" fillId="3" borderId="20" xfId="11" applyFont="1" applyFill="1" applyBorder="1" applyAlignment="1">
      <alignment horizontal="center" vertical="center"/>
    </xf>
    <xf numFmtId="0" fontId="12" fillId="3" borderId="16" xfId="11" applyFont="1" applyFill="1" applyBorder="1" applyAlignment="1">
      <alignment horizontal="center" vertical="center"/>
    </xf>
    <xf numFmtId="0" fontId="12" fillId="3" borderId="4" xfId="11" applyFont="1" applyFill="1" applyBorder="1" applyAlignment="1">
      <alignment horizontal="center" vertical="center"/>
    </xf>
    <xf numFmtId="0" fontId="12" fillId="3" borderId="17" xfId="11" applyFont="1" applyFill="1" applyBorder="1" applyAlignment="1">
      <alignment horizontal="center" vertical="center" wrapText="1"/>
    </xf>
    <xf numFmtId="0" fontId="12" fillId="3" borderId="18" xfId="11" applyFont="1" applyFill="1" applyBorder="1" applyAlignment="1">
      <alignment horizontal="center" vertical="center" wrapText="1"/>
    </xf>
    <xf numFmtId="0" fontId="12" fillId="3" borderId="19" xfId="11" applyFont="1" applyFill="1" applyBorder="1" applyAlignment="1">
      <alignment horizontal="center" vertical="center" wrapText="1"/>
    </xf>
    <xf numFmtId="0" fontId="12" fillId="3" borderId="6" xfId="11" applyFont="1" applyFill="1" applyBorder="1" applyAlignment="1">
      <alignment horizontal="center" vertical="center" wrapText="1"/>
    </xf>
    <xf numFmtId="0" fontId="12" fillId="3" borderId="0" xfId="11" applyFont="1" applyFill="1" applyBorder="1" applyAlignment="1">
      <alignment horizontal="center" vertical="center" wrapText="1"/>
    </xf>
    <xf numFmtId="0" fontId="12" fillId="3" borderId="7" xfId="11" applyFont="1" applyFill="1" applyBorder="1" applyAlignment="1">
      <alignment horizontal="center" vertical="center" wrapText="1"/>
    </xf>
    <xf numFmtId="0" fontId="12" fillId="3" borderId="8" xfId="11" applyFont="1" applyFill="1" applyBorder="1" applyAlignment="1">
      <alignment horizontal="center" vertical="center" wrapText="1"/>
    </xf>
    <xf numFmtId="0" fontId="12" fillId="3" borderId="9" xfId="11" applyFont="1" applyFill="1" applyBorder="1" applyAlignment="1">
      <alignment horizontal="center" vertical="center" wrapText="1"/>
    </xf>
    <xf numFmtId="0" fontId="12" fillId="3" borderId="10" xfId="1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4" fillId="3" borderId="20" xfId="0" applyFont="1" applyFill="1" applyBorder="1" applyAlignment="1">
      <alignment horizontal="center" vertical="center" wrapText="1"/>
    </xf>
    <xf numFmtId="0" fontId="34" fillId="3" borderId="16" xfId="0" applyFont="1" applyFill="1" applyBorder="1" applyAlignment="1">
      <alignment horizontal="center" vertical="center" wrapText="1"/>
    </xf>
    <xf numFmtId="0" fontId="34" fillId="3" borderId="4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10" fontId="0" fillId="3" borderId="16" xfId="0" applyNumberFormat="1" applyFill="1" applyBorder="1" applyAlignment="1">
      <alignment horizontal="left" vertical="center" wrapText="1"/>
    </xf>
    <xf numFmtId="10" fontId="0" fillId="3" borderId="4" xfId="0" applyNumberFormat="1" applyFill="1" applyBorder="1" applyAlignment="1">
      <alignment horizontal="left" vertical="center" wrapText="1"/>
    </xf>
    <xf numFmtId="49" fontId="6" fillId="3" borderId="17" xfId="25" applyNumberFormat="1" applyFont="1" applyFill="1" applyBorder="1" applyAlignment="1">
      <alignment horizontal="center" vertical="center" wrapText="1"/>
    </xf>
    <xf numFmtId="49" fontId="6" fillId="3" borderId="18" xfId="25" applyNumberFormat="1" applyFont="1" applyFill="1" applyBorder="1" applyAlignment="1">
      <alignment horizontal="center" vertical="center" wrapText="1"/>
    </xf>
    <xf numFmtId="49" fontId="6" fillId="3" borderId="19" xfId="25" applyNumberFormat="1" applyFont="1" applyFill="1" applyBorder="1" applyAlignment="1">
      <alignment horizontal="center" vertical="center" wrapText="1"/>
    </xf>
    <xf numFmtId="49" fontId="6" fillId="3" borderId="8" xfId="25" applyNumberFormat="1" applyFont="1" applyFill="1" applyBorder="1" applyAlignment="1">
      <alignment horizontal="center" vertical="center" wrapText="1"/>
    </xf>
    <xf numFmtId="49" fontId="6" fillId="3" borderId="9" xfId="25" applyNumberFormat="1" applyFont="1" applyFill="1" applyBorder="1" applyAlignment="1">
      <alignment horizontal="center" vertical="center" wrapText="1"/>
    </xf>
    <xf numFmtId="49" fontId="6" fillId="3" borderId="10" xfId="25" applyNumberFormat="1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7" fillId="0" borderId="0" xfId="0" applyFont="1" applyAlignment="1">
      <alignment vertical="center" wrapText="1"/>
    </xf>
    <xf numFmtId="0" fontId="38" fillId="3" borderId="20" xfId="0" applyFont="1" applyFill="1" applyBorder="1" applyAlignment="1">
      <alignment horizontal="center" vertical="center"/>
    </xf>
    <xf numFmtId="0" fontId="38" fillId="3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8" fillId="3" borderId="20" xfId="0" applyFont="1" applyFill="1" applyBorder="1" applyAlignment="1">
      <alignment horizontal="right" vertical="center"/>
    </xf>
    <xf numFmtId="0" fontId="38" fillId="3" borderId="16" xfId="0" applyFont="1" applyFill="1" applyBorder="1" applyAlignment="1">
      <alignment horizontal="right" vertical="center"/>
    </xf>
    <xf numFmtId="0" fontId="38" fillId="3" borderId="4" xfId="0" applyFont="1" applyFill="1" applyBorder="1" applyAlignment="1">
      <alignment horizontal="right" vertical="center"/>
    </xf>
    <xf numFmtId="0" fontId="39" fillId="0" borderId="1" xfId="0" applyFont="1" applyBorder="1" applyAlignment="1">
      <alignment horizontal="left" vertical="center"/>
    </xf>
    <xf numFmtId="0" fontId="48" fillId="10" borderId="44" xfId="105" applyFont="1" applyFill="1" applyBorder="1" applyAlignment="1">
      <alignment horizontal="center" vertical="center"/>
    </xf>
    <xf numFmtId="0" fontId="48" fillId="10" borderId="45" xfId="105" applyFont="1" applyFill="1" applyBorder="1" applyAlignment="1">
      <alignment horizontal="center" vertical="center"/>
    </xf>
    <xf numFmtId="0" fontId="48" fillId="10" borderId="46" xfId="105" applyFont="1" applyFill="1" applyBorder="1" applyAlignment="1">
      <alignment horizontal="center" vertical="center"/>
    </xf>
    <xf numFmtId="0" fontId="51" fillId="0" borderId="48" xfId="174" applyFont="1" applyBorder="1" applyAlignment="1">
      <alignment horizontal="left" vertical="center"/>
    </xf>
    <xf numFmtId="0" fontId="51" fillId="0" borderId="49" xfId="174" applyFont="1" applyBorder="1" applyAlignment="1">
      <alignment horizontal="left" vertical="center"/>
    </xf>
    <xf numFmtId="0" fontId="48" fillId="5" borderId="3" xfId="174" applyFont="1" applyFill="1" applyBorder="1" applyAlignment="1">
      <alignment horizontal="right" vertical="center" wrapText="1"/>
    </xf>
    <xf numFmtId="0" fontId="48" fillId="5" borderId="21" xfId="174" applyFont="1" applyFill="1" applyBorder="1" applyAlignment="1">
      <alignment horizontal="right" vertical="center" wrapText="1"/>
    </xf>
    <xf numFmtId="0" fontId="0" fillId="0" borderId="0" xfId="0" applyAlignment="1">
      <alignment horizontal="center" vertical="top" wrapText="1"/>
    </xf>
    <xf numFmtId="49" fontId="6" fillId="0" borderId="8" xfId="25" applyNumberFormat="1" applyFont="1" applyBorder="1" applyAlignment="1">
      <alignment horizontal="center" vertical="center" wrapText="1"/>
    </xf>
    <xf numFmtId="49" fontId="6" fillId="0" borderId="9" xfId="25" applyNumberFormat="1" applyFont="1" applyBorder="1" applyAlignment="1">
      <alignment horizontal="center" vertical="center" wrapText="1"/>
    </xf>
    <xf numFmtId="49" fontId="6" fillId="0" borderId="10" xfId="25" applyNumberFormat="1" applyFont="1" applyBorder="1" applyAlignment="1">
      <alignment horizontal="center" vertical="center" wrapText="1"/>
    </xf>
    <xf numFmtId="0" fontId="54" fillId="0" borderId="0" xfId="105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1" fillId="0" borderId="48" xfId="174" applyFont="1" applyBorder="1" applyAlignment="1">
      <alignment horizontal="left" vertical="center" wrapText="1"/>
    </xf>
    <xf numFmtId="0" fontId="51" fillId="0" borderId="49" xfId="174" applyFont="1" applyBorder="1" applyAlignment="1">
      <alignment horizontal="left" vertical="center" wrapText="1"/>
    </xf>
    <xf numFmtId="0" fontId="48" fillId="9" borderId="3" xfId="105" applyFont="1" applyFill="1" applyBorder="1" applyAlignment="1">
      <alignment horizontal="right" vertical="center" wrapText="1"/>
    </xf>
    <xf numFmtId="0" fontId="48" fillId="9" borderId="21" xfId="105" applyFont="1" applyFill="1" applyBorder="1" applyAlignment="1">
      <alignment horizontal="right" vertical="center" wrapText="1"/>
    </xf>
    <xf numFmtId="0" fontId="55" fillId="3" borderId="0" xfId="174" applyFont="1" applyFill="1" applyAlignment="1">
      <alignment horizontal="left" vertical="center" wrapText="1"/>
    </xf>
    <xf numFmtId="0" fontId="49" fillId="0" borderId="36" xfId="174" applyFont="1" applyBorder="1" applyAlignment="1">
      <alignment horizontal="center" vertical="center"/>
    </xf>
    <xf numFmtId="0" fontId="49" fillId="0" borderId="37" xfId="174" applyFont="1" applyBorder="1" applyAlignment="1">
      <alignment horizontal="center" vertical="center"/>
    </xf>
    <xf numFmtId="0" fontId="49" fillId="0" borderId="38" xfId="174" applyFont="1" applyBorder="1" applyAlignment="1">
      <alignment horizontal="center" vertical="center"/>
    </xf>
    <xf numFmtId="0" fontId="48" fillId="9" borderId="41" xfId="105" applyFont="1" applyFill="1" applyBorder="1" applyAlignment="1">
      <alignment horizontal="center" vertical="center" wrapText="1"/>
    </xf>
    <xf numFmtId="0" fontId="48" fillId="9" borderId="2" xfId="105" applyFont="1" applyFill="1" applyBorder="1" applyAlignment="1">
      <alignment horizontal="center" vertical="center" wrapText="1"/>
    </xf>
    <xf numFmtId="0" fontId="48" fillId="9" borderId="42" xfId="105" applyFont="1" applyFill="1" applyBorder="1" applyAlignment="1">
      <alignment horizontal="center" vertical="center" wrapText="1"/>
    </xf>
    <xf numFmtId="0" fontId="48" fillId="9" borderId="43" xfId="105" applyFont="1" applyFill="1" applyBorder="1" applyAlignment="1">
      <alignment horizontal="center" vertical="center" wrapText="1"/>
    </xf>
    <xf numFmtId="0" fontId="48" fillId="9" borderId="28" xfId="105" applyFont="1" applyFill="1" applyBorder="1" applyAlignment="1">
      <alignment horizontal="center" vertical="center" wrapText="1"/>
    </xf>
    <xf numFmtId="0" fontId="48" fillId="9" borderId="27" xfId="105" applyFont="1" applyFill="1" applyBorder="1" applyAlignment="1">
      <alignment horizontal="center" vertical="center" wrapText="1"/>
    </xf>
    <xf numFmtId="0" fontId="48" fillId="9" borderId="1" xfId="105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3" fillId="3" borderId="20" xfId="0" applyFont="1" applyFill="1" applyBorder="1" applyAlignment="1">
      <alignment horizontal="center" vertical="center" wrapText="1"/>
    </xf>
    <xf numFmtId="0" fontId="43" fillId="3" borderId="16" xfId="0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 wrapText="1"/>
    </xf>
    <xf numFmtId="0" fontId="61" fillId="3" borderId="20" xfId="0" applyFont="1" applyFill="1" applyBorder="1" applyAlignment="1">
      <alignment horizontal="center" vertical="center" wrapText="1"/>
    </xf>
    <xf numFmtId="0" fontId="61" fillId="3" borderId="16" xfId="0" applyFont="1" applyFill="1" applyBorder="1" applyAlignment="1">
      <alignment horizontal="center" vertical="center" wrapText="1"/>
    </xf>
    <xf numFmtId="164" fontId="6" fillId="0" borderId="1" xfId="25" quotePrefix="1" applyFont="1" applyFill="1" applyBorder="1" applyAlignment="1">
      <alignment horizontal="center" vertical="center" wrapText="1"/>
    </xf>
  </cellXfs>
  <cellStyles count="302">
    <cellStyle name="_x000d__x000a_JournalTemplate=C:\COMFO\CTALK\JOURSTD.TPL_x000d__x000a_LbStateAddress=3 3 0 251 1 89 2 311_x000d__x000a_LbStateJou" xfId="78" xr:uid="{00000000-0005-0000-0000-000000000000}"/>
    <cellStyle name="20% - Ênfase1 100" xfId="1" xr:uid="{00000000-0005-0000-0000-000001000000}"/>
    <cellStyle name="60% - Ênfase6 37" xfId="2" xr:uid="{00000000-0005-0000-0000-000002000000}"/>
    <cellStyle name="Comma_Arauco Piping list" xfId="79" xr:uid="{00000000-0005-0000-0000-000003000000}"/>
    <cellStyle name="Comma0" xfId="80" xr:uid="{00000000-0005-0000-0000-000004000000}"/>
    <cellStyle name="CORES" xfId="81" xr:uid="{00000000-0005-0000-0000-000005000000}"/>
    <cellStyle name="Currency [0]_Arauco Piping list" xfId="82" xr:uid="{00000000-0005-0000-0000-000006000000}"/>
    <cellStyle name="Currency_Arauco Piping list" xfId="83" xr:uid="{00000000-0005-0000-0000-000007000000}"/>
    <cellStyle name="Currency0" xfId="84" xr:uid="{00000000-0005-0000-0000-000008000000}"/>
    <cellStyle name="Data" xfId="85" xr:uid="{00000000-0005-0000-0000-000009000000}"/>
    <cellStyle name="Date" xfId="86" xr:uid="{00000000-0005-0000-0000-00000A000000}"/>
    <cellStyle name="Excel Built-in Excel Built-in Excel Built-in Excel Built-in Excel Built-in Excel Built-in Excel Built-in Excel Built-in Separador de milhares 4" xfId="3" xr:uid="{00000000-0005-0000-0000-00000B000000}"/>
    <cellStyle name="Excel Built-in Excel Built-in Excel Built-in Excel Built-in Excel Built-in Excel Built-in Excel Built-in Separador de milhares 4" xfId="4" xr:uid="{00000000-0005-0000-0000-00000C000000}"/>
    <cellStyle name="Excel Built-in Normal" xfId="5" xr:uid="{00000000-0005-0000-0000-00000D000000}"/>
    <cellStyle name="Excel Built-in Normal 1" xfId="6" xr:uid="{00000000-0005-0000-0000-00000E000000}"/>
    <cellStyle name="Excel Built-in Normal 2" xfId="7" xr:uid="{00000000-0005-0000-0000-00000F000000}"/>
    <cellStyle name="Excel Built-in Normal 3" xfId="87" xr:uid="{00000000-0005-0000-0000-000010000000}"/>
    <cellStyle name="Excel_BuiltIn_Comma" xfId="8" xr:uid="{00000000-0005-0000-0000-000011000000}"/>
    <cellStyle name="Fixed" xfId="88" xr:uid="{00000000-0005-0000-0000-000012000000}"/>
    <cellStyle name="Fixo" xfId="89" xr:uid="{00000000-0005-0000-0000-000013000000}"/>
    <cellStyle name="Followed Hyperlink" xfId="90" xr:uid="{00000000-0005-0000-0000-000014000000}"/>
    <cellStyle name="Grey" xfId="91" xr:uid="{00000000-0005-0000-0000-000015000000}"/>
    <cellStyle name="Heading" xfId="9" xr:uid="{00000000-0005-0000-0000-000016000000}"/>
    <cellStyle name="Heading 1" xfId="92" xr:uid="{00000000-0005-0000-0000-000017000000}"/>
    <cellStyle name="Heading 2" xfId="93" xr:uid="{00000000-0005-0000-0000-000018000000}"/>
    <cellStyle name="Heading1" xfId="10" xr:uid="{00000000-0005-0000-0000-000019000000}"/>
    <cellStyle name="Hiperlink 2" xfId="94" xr:uid="{00000000-0005-0000-0000-00001A000000}"/>
    <cellStyle name="Indefinido" xfId="95" xr:uid="{00000000-0005-0000-0000-00001B000000}"/>
    <cellStyle name="Input [yellow]" xfId="96" xr:uid="{00000000-0005-0000-0000-00001C000000}"/>
    <cellStyle name="material" xfId="97" xr:uid="{00000000-0005-0000-0000-00001D000000}"/>
    <cellStyle name="material 2" xfId="191" xr:uid="{00000000-0005-0000-0000-00001E000000}"/>
    <cellStyle name="MINIPG" xfId="98" xr:uid="{00000000-0005-0000-0000-00001F000000}"/>
    <cellStyle name="Moeda" xfId="301" builtinId="4"/>
    <cellStyle name="Moeda 2" xfId="99" xr:uid="{00000000-0005-0000-0000-000020000000}"/>
    <cellStyle name="Normal" xfId="0" builtinId="0"/>
    <cellStyle name="Normal - Style1" xfId="100" xr:uid="{00000000-0005-0000-0000-000022000000}"/>
    <cellStyle name="Normal 10" xfId="101" xr:uid="{00000000-0005-0000-0000-000023000000}"/>
    <cellStyle name="Normal 10 2" xfId="184" xr:uid="{00000000-0005-0000-0000-000024000000}"/>
    <cellStyle name="Normal 11" xfId="102" xr:uid="{00000000-0005-0000-0000-000025000000}"/>
    <cellStyle name="Normal 11 2" xfId="189" xr:uid="{00000000-0005-0000-0000-000026000000}"/>
    <cellStyle name="Normal 12" xfId="103" xr:uid="{00000000-0005-0000-0000-000027000000}"/>
    <cellStyle name="Normal 12 2" xfId="192" xr:uid="{00000000-0005-0000-0000-000028000000}"/>
    <cellStyle name="Normal 13" xfId="104" xr:uid="{00000000-0005-0000-0000-000029000000}"/>
    <cellStyle name="Normal 13 2" xfId="105" xr:uid="{00000000-0005-0000-0000-00002A000000}"/>
    <cellStyle name="Normal 13 2 2" xfId="193" xr:uid="{00000000-0005-0000-0000-00002B000000}"/>
    <cellStyle name="Normal 13 3" xfId="106" xr:uid="{00000000-0005-0000-0000-00002C000000}"/>
    <cellStyle name="Normal 13 3 2" xfId="194" xr:uid="{00000000-0005-0000-0000-00002D000000}"/>
    <cellStyle name="Normal 13 4" xfId="182" xr:uid="{00000000-0005-0000-0000-00002E000000}"/>
    <cellStyle name="Normal 13 5" xfId="195" xr:uid="{00000000-0005-0000-0000-00002F000000}"/>
    <cellStyle name="Normal 14" xfId="107" xr:uid="{00000000-0005-0000-0000-000030000000}"/>
    <cellStyle name="Normal 14 2" xfId="108" xr:uid="{00000000-0005-0000-0000-000031000000}"/>
    <cellStyle name="Normal 14 2 2" xfId="196" xr:uid="{00000000-0005-0000-0000-000032000000}"/>
    <cellStyle name="Normal 14 3" xfId="109" xr:uid="{00000000-0005-0000-0000-000033000000}"/>
    <cellStyle name="Normal 14 3 2" xfId="197" xr:uid="{00000000-0005-0000-0000-000034000000}"/>
    <cellStyle name="Normal 14 4" xfId="198" xr:uid="{00000000-0005-0000-0000-000035000000}"/>
    <cellStyle name="Normal 15" xfId="110" xr:uid="{00000000-0005-0000-0000-000036000000}"/>
    <cellStyle name="Normal 15 2" xfId="111" xr:uid="{00000000-0005-0000-0000-000037000000}"/>
    <cellStyle name="Normal 16" xfId="112" xr:uid="{00000000-0005-0000-0000-000038000000}"/>
    <cellStyle name="Normal 16 2" xfId="113" xr:uid="{00000000-0005-0000-0000-000039000000}"/>
    <cellStyle name="Normal 16 2 2" xfId="199" xr:uid="{00000000-0005-0000-0000-00003A000000}"/>
    <cellStyle name="Normal 16 3" xfId="114" xr:uid="{00000000-0005-0000-0000-00003B000000}"/>
    <cellStyle name="Normal 16 3 2" xfId="200" xr:uid="{00000000-0005-0000-0000-00003C000000}"/>
    <cellStyle name="Normal 16 4" xfId="201" xr:uid="{00000000-0005-0000-0000-00003D000000}"/>
    <cellStyle name="Normal 17" xfId="52" xr:uid="{00000000-0005-0000-0000-00003E000000}"/>
    <cellStyle name="Normal 17 2" xfId="202" xr:uid="{00000000-0005-0000-0000-00003F000000}"/>
    <cellStyle name="Normal 18" xfId="62" xr:uid="{00000000-0005-0000-0000-000040000000}"/>
    <cellStyle name="Normal 18 2" xfId="203" xr:uid="{00000000-0005-0000-0000-000041000000}"/>
    <cellStyle name="Normal 19" xfId="43" xr:uid="{00000000-0005-0000-0000-000042000000}"/>
    <cellStyle name="Normal 19 2" xfId="204" xr:uid="{00000000-0005-0000-0000-000043000000}"/>
    <cellStyle name="Normal 2" xfId="11" xr:uid="{00000000-0005-0000-0000-000044000000}"/>
    <cellStyle name="Normal 2 2" xfId="115" xr:uid="{00000000-0005-0000-0000-000045000000}"/>
    <cellStyle name="Normal 2 2 2" xfId="174" xr:uid="{00000000-0005-0000-0000-000046000000}"/>
    <cellStyle name="Normal 20" xfId="48" xr:uid="{00000000-0005-0000-0000-000047000000}"/>
    <cellStyle name="Normal 20 2" xfId="205" xr:uid="{00000000-0005-0000-0000-000048000000}"/>
    <cellStyle name="Normal 21" xfId="57" xr:uid="{00000000-0005-0000-0000-000049000000}"/>
    <cellStyle name="Normal 21 2" xfId="206" xr:uid="{00000000-0005-0000-0000-00004A000000}"/>
    <cellStyle name="Normal 22" xfId="39" xr:uid="{00000000-0005-0000-0000-00004B000000}"/>
    <cellStyle name="Normal 22 2" xfId="207" xr:uid="{00000000-0005-0000-0000-00004C000000}"/>
    <cellStyle name="Normal 23" xfId="35" xr:uid="{00000000-0005-0000-0000-00004D000000}"/>
    <cellStyle name="Normal 23 2" xfId="208" xr:uid="{00000000-0005-0000-0000-00004E000000}"/>
    <cellStyle name="Normal 24" xfId="37" xr:uid="{00000000-0005-0000-0000-00004F000000}"/>
    <cellStyle name="Normal 24 2" xfId="209" xr:uid="{00000000-0005-0000-0000-000050000000}"/>
    <cellStyle name="Normal 25" xfId="66" xr:uid="{00000000-0005-0000-0000-000051000000}"/>
    <cellStyle name="Normal 25 2" xfId="210" xr:uid="{00000000-0005-0000-0000-000052000000}"/>
    <cellStyle name="Normal 26" xfId="77" xr:uid="{00000000-0005-0000-0000-000053000000}"/>
    <cellStyle name="Normal 26 2" xfId="211" xr:uid="{00000000-0005-0000-0000-000054000000}"/>
    <cellStyle name="Normal 27" xfId="71" xr:uid="{00000000-0005-0000-0000-000055000000}"/>
    <cellStyle name="Normal 27 2" xfId="212" xr:uid="{00000000-0005-0000-0000-000056000000}"/>
    <cellStyle name="Normal 28" xfId="68" xr:uid="{00000000-0005-0000-0000-000057000000}"/>
    <cellStyle name="Normal 28 2" xfId="213" xr:uid="{00000000-0005-0000-0000-000058000000}"/>
    <cellStyle name="Normal 29" xfId="59" xr:uid="{00000000-0005-0000-0000-000059000000}"/>
    <cellStyle name="Normal 29 2" xfId="214" xr:uid="{00000000-0005-0000-0000-00005A000000}"/>
    <cellStyle name="Normal 3" xfId="12" xr:uid="{00000000-0005-0000-0000-00005B000000}"/>
    <cellStyle name="Normal 3 2" xfId="116" xr:uid="{00000000-0005-0000-0000-00005C000000}"/>
    <cellStyle name="Normal 3 2 2" xfId="215" xr:uid="{00000000-0005-0000-0000-00005D000000}"/>
    <cellStyle name="Normal 3 3" xfId="117" xr:uid="{00000000-0005-0000-0000-00005E000000}"/>
    <cellStyle name="Normal 3 4" xfId="216" xr:uid="{00000000-0005-0000-0000-00005F000000}"/>
    <cellStyle name="Normal 30" xfId="33" xr:uid="{00000000-0005-0000-0000-000060000000}"/>
    <cellStyle name="Normal 30 2" xfId="217" xr:uid="{00000000-0005-0000-0000-000061000000}"/>
    <cellStyle name="Normal 31" xfId="64" xr:uid="{00000000-0005-0000-0000-000062000000}"/>
    <cellStyle name="Normal 31 2" xfId="218" xr:uid="{00000000-0005-0000-0000-000063000000}"/>
    <cellStyle name="Normal 32" xfId="41" xr:uid="{00000000-0005-0000-0000-000064000000}"/>
    <cellStyle name="Normal 32 2" xfId="219" xr:uid="{00000000-0005-0000-0000-000065000000}"/>
    <cellStyle name="Normal 33" xfId="50" xr:uid="{00000000-0005-0000-0000-000066000000}"/>
    <cellStyle name="Normal 33 2" xfId="220" xr:uid="{00000000-0005-0000-0000-000067000000}"/>
    <cellStyle name="Normal 34" xfId="75" xr:uid="{00000000-0005-0000-0000-000068000000}"/>
    <cellStyle name="Normal 34 2" xfId="221" xr:uid="{00000000-0005-0000-0000-000069000000}"/>
    <cellStyle name="Normal 35" xfId="60" xr:uid="{00000000-0005-0000-0000-00006A000000}"/>
    <cellStyle name="Normal 35 2" xfId="222" xr:uid="{00000000-0005-0000-0000-00006B000000}"/>
    <cellStyle name="Normal 36" xfId="46" xr:uid="{00000000-0005-0000-0000-00006C000000}"/>
    <cellStyle name="Normal 36 2" xfId="223" xr:uid="{00000000-0005-0000-0000-00006D000000}"/>
    <cellStyle name="Normal 37" xfId="118" xr:uid="{00000000-0005-0000-0000-00006E000000}"/>
    <cellStyle name="Normal 37 2" xfId="119" xr:uid="{00000000-0005-0000-0000-00006F000000}"/>
    <cellStyle name="Normal 37 2 2" xfId="224" xr:uid="{00000000-0005-0000-0000-000070000000}"/>
    <cellStyle name="Normal 37 3" xfId="225" xr:uid="{00000000-0005-0000-0000-000071000000}"/>
    <cellStyle name="Normal 38" xfId="120" xr:uid="{00000000-0005-0000-0000-000072000000}"/>
    <cellStyle name="Normal 38 2" xfId="226" xr:uid="{00000000-0005-0000-0000-000073000000}"/>
    <cellStyle name="Normal 39" xfId="34" xr:uid="{00000000-0005-0000-0000-000074000000}"/>
    <cellStyle name="Normal 39 2" xfId="227" xr:uid="{00000000-0005-0000-0000-000075000000}"/>
    <cellStyle name="Normal 4" xfId="13" xr:uid="{00000000-0005-0000-0000-000076000000}"/>
    <cellStyle name="Normal 4 2" xfId="185" xr:uid="{00000000-0005-0000-0000-000077000000}"/>
    <cellStyle name="Normal 4 3" xfId="228" xr:uid="{00000000-0005-0000-0000-000078000000}"/>
    <cellStyle name="Normal 40" xfId="36" xr:uid="{00000000-0005-0000-0000-000079000000}"/>
    <cellStyle name="Normal 40 2" xfId="229" xr:uid="{00000000-0005-0000-0000-00007A000000}"/>
    <cellStyle name="Normal 41" xfId="38" xr:uid="{00000000-0005-0000-0000-00007B000000}"/>
    <cellStyle name="Normal 41 2" xfId="230" xr:uid="{00000000-0005-0000-0000-00007C000000}"/>
    <cellStyle name="Normal 42" xfId="40" xr:uid="{00000000-0005-0000-0000-00007D000000}"/>
    <cellStyle name="Normal 42 2" xfId="231" xr:uid="{00000000-0005-0000-0000-00007E000000}"/>
    <cellStyle name="Normal 43" xfId="42" xr:uid="{00000000-0005-0000-0000-00007F000000}"/>
    <cellStyle name="Normal 43 2" xfId="232" xr:uid="{00000000-0005-0000-0000-000080000000}"/>
    <cellStyle name="Normal 44" xfId="44" xr:uid="{00000000-0005-0000-0000-000081000000}"/>
    <cellStyle name="Normal 44 2" xfId="233" xr:uid="{00000000-0005-0000-0000-000082000000}"/>
    <cellStyle name="Normal 45" xfId="45" xr:uid="{00000000-0005-0000-0000-000083000000}"/>
    <cellStyle name="Normal 45 2" xfId="234" xr:uid="{00000000-0005-0000-0000-000084000000}"/>
    <cellStyle name="Normal 46" xfId="47" xr:uid="{00000000-0005-0000-0000-000085000000}"/>
    <cellStyle name="Normal 46 2" xfId="235" xr:uid="{00000000-0005-0000-0000-000086000000}"/>
    <cellStyle name="Normal 47" xfId="49" xr:uid="{00000000-0005-0000-0000-000087000000}"/>
    <cellStyle name="Normal 47 2" xfId="236" xr:uid="{00000000-0005-0000-0000-000088000000}"/>
    <cellStyle name="Normal 48" xfId="51" xr:uid="{00000000-0005-0000-0000-000089000000}"/>
    <cellStyle name="Normal 48 2" xfId="237" xr:uid="{00000000-0005-0000-0000-00008A000000}"/>
    <cellStyle name="Normal 49" xfId="53" xr:uid="{00000000-0005-0000-0000-00008B000000}"/>
    <cellStyle name="Normal 49 2" xfId="238" xr:uid="{00000000-0005-0000-0000-00008C000000}"/>
    <cellStyle name="Normal 5" xfId="121" xr:uid="{00000000-0005-0000-0000-00008D000000}"/>
    <cellStyle name="Normal 5 2" xfId="122" xr:uid="{00000000-0005-0000-0000-00008E000000}"/>
    <cellStyle name="Normal 5 2 2" xfId="123" xr:uid="{00000000-0005-0000-0000-00008F000000}"/>
    <cellStyle name="Normal 5 2 2 2" xfId="239" xr:uid="{00000000-0005-0000-0000-000090000000}"/>
    <cellStyle name="Normal 5 2 3" xfId="124" xr:uid="{00000000-0005-0000-0000-000091000000}"/>
    <cellStyle name="Normal 5 2 3 2" xfId="240" xr:uid="{00000000-0005-0000-0000-000092000000}"/>
    <cellStyle name="Normal 5 2 4" xfId="241" xr:uid="{00000000-0005-0000-0000-000093000000}"/>
    <cellStyle name="Normal 5 3" xfId="125" xr:uid="{00000000-0005-0000-0000-000094000000}"/>
    <cellStyle name="Normal 5 3 2" xfId="242" xr:uid="{00000000-0005-0000-0000-000095000000}"/>
    <cellStyle name="Normal 5 4" xfId="126" xr:uid="{00000000-0005-0000-0000-000096000000}"/>
    <cellStyle name="Normal 5 4 2" xfId="243" xr:uid="{00000000-0005-0000-0000-000097000000}"/>
    <cellStyle name="Normal 5 5" xfId="244" xr:uid="{00000000-0005-0000-0000-000098000000}"/>
    <cellStyle name="Normal 50" xfId="54" xr:uid="{00000000-0005-0000-0000-000099000000}"/>
    <cellStyle name="Normal 50 2" xfId="245" xr:uid="{00000000-0005-0000-0000-00009A000000}"/>
    <cellStyle name="Normal 51" xfId="55" xr:uid="{00000000-0005-0000-0000-00009B000000}"/>
    <cellStyle name="Normal 51 2" xfId="246" xr:uid="{00000000-0005-0000-0000-00009C000000}"/>
    <cellStyle name="Normal 52" xfId="56" xr:uid="{00000000-0005-0000-0000-00009D000000}"/>
    <cellStyle name="Normal 52 2" xfId="247" xr:uid="{00000000-0005-0000-0000-00009E000000}"/>
    <cellStyle name="Normal 53" xfId="58" xr:uid="{00000000-0005-0000-0000-00009F000000}"/>
    <cellStyle name="Normal 53 2" xfId="248" xr:uid="{00000000-0005-0000-0000-0000A0000000}"/>
    <cellStyle name="Normal 54" xfId="61" xr:uid="{00000000-0005-0000-0000-0000A1000000}"/>
    <cellStyle name="Normal 54 2" xfId="249" xr:uid="{00000000-0005-0000-0000-0000A2000000}"/>
    <cellStyle name="Normal 55" xfId="63" xr:uid="{00000000-0005-0000-0000-0000A3000000}"/>
    <cellStyle name="Normal 55 2" xfId="250" xr:uid="{00000000-0005-0000-0000-0000A4000000}"/>
    <cellStyle name="Normal 56" xfId="65" xr:uid="{00000000-0005-0000-0000-0000A5000000}"/>
    <cellStyle name="Normal 56 2" xfId="251" xr:uid="{00000000-0005-0000-0000-0000A6000000}"/>
    <cellStyle name="Normal 57" xfId="67" xr:uid="{00000000-0005-0000-0000-0000A7000000}"/>
    <cellStyle name="Normal 57 2" xfId="252" xr:uid="{00000000-0005-0000-0000-0000A8000000}"/>
    <cellStyle name="Normal 58" xfId="69" xr:uid="{00000000-0005-0000-0000-0000A9000000}"/>
    <cellStyle name="Normal 58 2" xfId="253" xr:uid="{00000000-0005-0000-0000-0000AA000000}"/>
    <cellStyle name="Normal 59" xfId="70" xr:uid="{00000000-0005-0000-0000-0000AB000000}"/>
    <cellStyle name="Normal 59 2" xfId="254" xr:uid="{00000000-0005-0000-0000-0000AC000000}"/>
    <cellStyle name="Normal 6" xfId="14" xr:uid="{00000000-0005-0000-0000-0000AD000000}"/>
    <cellStyle name="Normal 6 2" xfId="127" xr:uid="{00000000-0005-0000-0000-0000AE000000}"/>
    <cellStyle name="Normal 6 2 2" xfId="128" xr:uid="{00000000-0005-0000-0000-0000AF000000}"/>
    <cellStyle name="Normal 6 2 2 2" xfId="129" xr:uid="{00000000-0005-0000-0000-0000B0000000}"/>
    <cellStyle name="Normal 6 2 2 2 2" xfId="255" xr:uid="{00000000-0005-0000-0000-0000B1000000}"/>
    <cellStyle name="Normal 6 2 2 3" xfId="130" xr:uid="{00000000-0005-0000-0000-0000B2000000}"/>
    <cellStyle name="Normal 6 2 2 3 2" xfId="256" xr:uid="{00000000-0005-0000-0000-0000B3000000}"/>
    <cellStyle name="Normal 6 2 2 4" xfId="257" xr:uid="{00000000-0005-0000-0000-0000B4000000}"/>
    <cellStyle name="Normal 6 2 3" xfId="131" xr:uid="{00000000-0005-0000-0000-0000B5000000}"/>
    <cellStyle name="Normal 6 2 3 2" xfId="258" xr:uid="{00000000-0005-0000-0000-0000B6000000}"/>
    <cellStyle name="Normal 6 2 4" xfId="132" xr:uid="{00000000-0005-0000-0000-0000B7000000}"/>
    <cellStyle name="Normal 6 2 4 2" xfId="259" xr:uid="{00000000-0005-0000-0000-0000B8000000}"/>
    <cellStyle name="Normal 6 2 5" xfId="260" xr:uid="{00000000-0005-0000-0000-0000B9000000}"/>
    <cellStyle name="Normal 6 3" xfId="133" xr:uid="{00000000-0005-0000-0000-0000BA000000}"/>
    <cellStyle name="Normal 6 3 2" xfId="134" xr:uid="{00000000-0005-0000-0000-0000BB000000}"/>
    <cellStyle name="Normal 6 3 2 2" xfId="261" xr:uid="{00000000-0005-0000-0000-0000BC000000}"/>
    <cellStyle name="Normal 6 3 3" xfId="135" xr:uid="{00000000-0005-0000-0000-0000BD000000}"/>
    <cellStyle name="Normal 6 3 3 2" xfId="262" xr:uid="{00000000-0005-0000-0000-0000BE000000}"/>
    <cellStyle name="Normal 6 3 4" xfId="263" xr:uid="{00000000-0005-0000-0000-0000BF000000}"/>
    <cellStyle name="Normal 6 4" xfId="136" xr:uid="{00000000-0005-0000-0000-0000C0000000}"/>
    <cellStyle name="Normal 6 4 2" xfId="264" xr:uid="{00000000-0005-0000-0000-0000C1000000}"/>
    <cellStyle name="Normal 6 5" xfId="137" xr:uid="{00000000-0005-0000-0000-0000C2000000}"/>
    <cellStyle name="Normal 6 5 2" xfId="265" xr:uid="{00000000-0005-0000-0000-0000C3000000}"/>
    <cellStyle name="Normal 6 6" xfId="266" xr:uid="{00000000-0005-0000-0000-0000C4000000}"/>
    <cellStyle name="Normal 60" xfId="72" xr:uid="{00000000-0005-0000-0000-0000C5000000}"/>
    <cellStyle name="Normal 60 2" xfId="267" xr:uid="{00000000-0005-0000-0000-0000C6000000}"/>
    <cellStyle name="Normal 61" xfId="73" xr:uid="{00000000-0005-0000-0000-0000C7000000}"/>
    <cellStyle name="Normal 61 2" xfId="268" xr:uid="{00000000-0005-0000-0000-0000C8000000}"/>
    <cellStyle name="Normal 62" xfId="74" xr:uid="{00000000-0005-0000-0000-0000C9000000}"/>
    <cellStyle name="Normal 62 2" xfId="269" xr:uid="{00000000-0005-0000-0000-0000CA000000}"/>
    <cellStyle name="Normal 63" xfId="76" xr:uid="{00000000-0005-0000-0000-0000CB000000}"/>
    <cellStyle name="Normal 63 2" xfId="270" xr:uid="{00000000-0005-0000-0000-0000CC000000}"/>
    <cellStyle name="Normal 64" xfId="177" xr:uid="{00000000-0005-0000-0000-0000CD000000}"/>
    <cellStyle name="Normal 64 2" xfId="178" xr:uid="{00000000-0005-0000-0000-0000CE000000}"/>
    <cellStyle name="Normal 65" xfId="179" xr:uid="{00000000-0005-0000-0000-0000CF000000}"/>
    <cellStyle name="Normal 66" xfId="271" xr:uid="{00000000-0005-0000-0000-0000D0000000}"/>
    <cellStyle name="Normal 67" xfId="272" xr:uid="{00000000-0005-0000-0000-0000D1000000}"/>
    <cellStyle name="Normal 7" xfId="15" xr:uid="{00000000-0005-0000-0000-0000D2000000}"/>
    <cellStyle name="Normal 7 2" xfId="138" xr:uid="{00000000-0005-0000-0000-0000D3000000}"/>
    <cellStyle name="Normal 7 2 2" xfId="273" xr:uid="{00000000-0005-0000-0000-0000D4000000}"/>
    <cellStyle name="Normal 7 3" xfId="274" xr:uid="{00000000-0005-0000-0000-0000D5000000}"/>
    <cellStyle name="Normal 8" xfId="139" xr:uid="{00000000-0005-0000-0000-0000D6000000}"/>
    <cellStyle name="Normal 8 2" xfId="140" xr:uid="{00000000-0005-0000-0000-0000D7000000}"/>
    <cellStyle name="Normal 8 2 2" xfId="275" xr:uid="{00000000-0005-0000-0000-0000D8000000}"/>
    <cellStyle name="Normal 8 3" xfId="276" xr:uid="{00000000-0005-0000-0000-0000D9000000}"/>
    <cellStyle name="Normal 9" xfId="16" xr:uid="{00000000-0005-0000-0000-0000DA000000}"/>
    <cellStyle name="Normal 9 2" xfId="277" xr:uid="{00000000-0005-0000-0000-0000DB000000}"/>
    <cellStyle name="Normal1" xfId="141" xr:uid="{00000000-0005-0000-0000-0000DC000000}"/>
    <cellStyle name="Normal2" xfId="142" xr:uid="{00000000-0005-0000-0000-0000DD000000}"/>
    <cellStyle name="Normal3" xfId="143" xr:uid="{00000000-0005-0000-0000-0000DE000000}"/>
    <cellStyle name="Percent [2]" xfId="144" xr:uid="{00000000-0005-0000-0000-0000DF000000}"/>
    <cellStyle name="Percent [2] 2" xfId="278" xr:uid="{00000000-0005-0000-0000-0000E0000000}"/>
    <cellStyle name="Percent_Sheet1" xfId="145" xr:uid="{00000000-0005-0000-0000-0000E1000000}"/>
    <cellStyle name="Percentual" xfId="146" xr:uid="{00000000-0005-0000-0000-0000E2000000}"/>
    <cellStyle name="Ponto" xfId="147" xr:uid="{00000000-0005-0000-0000-0000E3000000}"/>
    <cellStyle name="Porcentagem" xfId="32" builtinId="5"/>
    <cellStyle name="Porcentagem 2" xfId="17" xr:uid="{00000000-0005-0000-0000-0000E5000000}"/>
    <cellStyle name="Porcentagem 2 2" xfId="176" xr:uid="{00000000-0005-0000-0000-0000E6000000}"/>
    <cellStyle name="Porcentagem 3" xfId="18" xr:uid="{00000000-0005-0000-0000-0000E7000000}"/>
    <cellStyle name="Porcentagem 3 2" xfId="148" xr:uid="{00000000-0005-0000-0000-0000E8000000}"/>
    <cellStyle name="Porcentagem 3 3" xfId="279" xr:uid="{00000000-0005-0000-0000-0000E9000000}"/>
    <cellStyle name="Porcentagem 4" xfId="19" xr:uid="{00000000-0005-0000-0000-0000EA000000}"/>
    <cellStyle name="Porcentagem 4 2" xfId="20" xr:uid="{00000000-0005-0000-0000-0000EB000000}"/>
    <cellStyle name="Porcentagem 4 2 2" xfId="186" xr:uid="{00000000-0005-0000-0000-0000EC000000}"/>
    <cellStyle name="Porcentagem 5" xfId="149" xr:uid="{00000000-0005-0000-0000-0000ED000000}"/>
    <cellStyle name="Porcentagem 6" xfId="150" xr:uid="{00000000-0005-0000-0000-0000EE000000}"/>
    <cellStyle name="Porcentagem 6 2" xfId="151" xr:uid="{00000000-0005-0000-0000-0000EF000000}"/>
    <cellStyle name="Porcentagem 6 2 2" xfId="280" xr:uid="{00000000-0005-0000-0000-0000F0000000}"/>
    <cellStyle name="Porcentagem 6 3" xfId="281" xr:uid="{00000000-0005-0000-0000-0000F1000000}"/>
    <cellStyle name="Porcentagem 7" xfId="180" xr:uid="{00000000-0005-0000-0000-0000F2000000}"/>
    <cellStyle name="Result" xfId="21" xr:uid="{00000000-0005-0000-0000-0000F3000000}"/>
    <cellStyle name="Result2" xfId="22" xr:uid="{00000000-0005-0000-0000-0000F4000000}"/>
    <cellStyle name="Sep. milhar [0]" xfId="152" xr:uid="{00000000-0005-0000-0000-0000F5000000}"/>
    <cellStyle name="Separador de m" xfId="153" xr:uid="{00000000-0005-0000-0000-0000F6000000}"/>
    <cellStyle name="Separador de milhares 2" xfId="23" xr:uid="{00000000-0005-0000-0000-0000F7000000}"/>
    <cellStyle name="Separador de milhares 2 2" xfId="154" xr:uid="{00000000-0005-0000-0000-0000F8000000}"/>
    <cellStyle name="Separador de milhares 2 2 2" xfId="282" xr:uid="{00000000-0005-0000-0000-0000F9000000}"/>
    <cellStyle name="Separador de milhares 2 3" xfId="283" xr:uid="{00000000-0005-0000-0000-0000FA000000}"/>
    <cellStyle name="Separador de milhares 3" xfId="155" xr:uid="{00000000-0005-0000-0000-0000FB000000}"/>
    <cellStyle name="Separador de milhares 4" xfId="24" xr:uid="{00000000-0005-0000-0000-0000FC000000}"/>
    <cellStyle name="Sepavador de milhares [0]_Pasta2" xfId="156" xr:uid="{00000000-0005-0000-0000-0000FD000000}"/>
    <cellStyle name="Standard_RP100_01 (metr.)" xfId="157" xr:uid="{00000000-0005-0000-0000-0000FE000000}"/>
    <cellStyle name="Titulo1" xfId="158" xr:uid="{00000000-0005-0000-0000-0000FF000000}"/>
    <cellStyle name="Titulo2" xfId="159" xr:uid="{00000000-0005-0000-0000-000000010000}"/>
    <cellStyle name="Vírgula" xfId="25" builtinId="3"/>
    <cellStyle name="Vírgula 10" xfId="160" xr:uid="{00000000-0005-0000-0000-000002010000}"/>
    <cellStyle name="Vírgula 10 2" xfId="161" xr:uid="{00000000-0005-0000-0000-000003010000}"/>
    <cellStyle name="Vírgula 10 2 2" xfId="284" xr:uid="{00000000-0005-0000-0000-000004010000}"/>
    <cellStyle name="Vírgula 10 3" xfId="285" xr:uid="{00000000-0005-0000-0000-000005010000}"/>
    <cellStyle name="Vírgula 11" xfId="162" xr:uid="{00000000-0005-0000-0000-000006010000}"/>
    <cellStyle name="Vírgula 11 2" xfId="286" xr:uid="{00000000-0005-0000-0000-000007010000}"/>
    <cellStyle name="Vírgula 12" xfId="163" xr:uid="{00000000-0005-0000-0000-000008010000}"/>
    <cellStyle name="Vírgula 12 2" xfId="287" xr:uid="{00000000-0005-0000-0000-000009010000}"/>
    <cellStyle name="Vírgula 13" xfId="181" xr:uid="{00000000-0005-0000-0000-00000A010000}"/>
    <cellStyle name="Vírgula 2" xfId="26" xr:uid="{00000000-0005-0000-0000-00000B010000}"/>
    <cellStyle name="Vírgula 2 2" xfId="164" xr:uid="{00000000-0005-0000-0000-00000C010000}"/>
    <cellStyle name="Vírgula 2 2 2" xfId="190" xr:uid="{00000000-0005-0000-0000-00000D010000}"/>
    <cellStyle name="Vírgula 2 3" xfId="175" xr:uid="{00000000-0005-0000-0000-00000E010000}"/>
    <cellStyle name="Vírgula 2 4" xfId="288" xr:uid="{00000000-0005-0000-0000-00000F010000}"/>
    <cellStyle name="Vírgula 3" xfId="27" xr:uid="{00000000-0005-0000-0000-000010010000}"/>
    <cellStyle name="Vírgula 3 2" xfId="28" xr:uid="{00000000-0005-0000-0000-000011010000}"/>
    <cellStyle name="Vírgula 3 2 2" xfId="289" xr:uid="{00000000-0005-0000-0000-000012010000}"/>
    <cellStyle name="Vírgula 3 3" xfId="290" xr:uid="{00000000-0005-0000-0000-000013010000}"/>
    <cellStyle name="Vírgula 4" xfId="29" xr:uid="{00000000-0005-0000-0000-000014010000}"/>
    <cellStyle name="Vírgula 5" xfId="30" xr:uid="{00000000-0005-0000-0000-000015010000}"/>
    <cellStyle name="Vírgula 5 2" xfId="31" xr:uid="{00000000-0005-0000-0000-000016010000}"/>
    <cellStyle name="Vírgula 5 2 2" xfId="187" xr:uid="{00000000-0005-0000-0000-000017010000}"/>
    <cellStyle name="Vírgula 6" xfId="165" xr:uid="{00000000-0005-0000-0000-000018010000}"/>
    <cellStyle name="Vírgula 6 2" xfId="166" xr:uid="{00000000-0005-0000-0000-000019010000}"/>
    <cellStyle name="Vírgula 6 2 2" xfId="291" xr:uid="{00000000-0005-0000-0000-00001A010000}"/>
    <cellStyle name="Vírgula 6 3" xfId="188" xr:uid="{00000000-0005-0000-0000-00001B010000}"/>
    <cellStyle name="Vírgula 6 3 2" xfId="292" xr:uid="{00000000-0005-0000-0000-00001C010000}"/>
    <cellStyle name="Vírgula 6 4" xfId="293" xr:uid="{00000000-0005-0000-0000-00001D010000}"/>
    <cellStyle name="Vírgula 7" xfId="167" xr:uid="{00000000-0005-0000-0000-00001E010000}"/>
    <cellStyle name="Vírgula 7 2" xfId="168" xr:uid="{00000000-0005-0000-0000-00001F010000}"/>
    <cellStyle name="Vírgula 7 2 2" xfId="294" xr:uid="{00000000-0005-0000-0000-000020010000}"/>
    <cellStyle name="Vírgula 7 3" xfId="169" xr:uid="{00000000-0005-0000-0000-000021010000}"/>
    <cellStyle name="Vírgula 7 3 2" xfId="295" xr:uid="{00000000-0005-0000-0000-000022010000}"/>
    <cellStyle name="Vírgula 7 4" xfId="183" xr:uid="{00000000-0005-0000-0000-000023010000}"/>
    <cellStyle name="Vírgula 7 4 2" xfId="296" xr:uid="{00000000-0005-0000-0000-000024010000}"/>
    <cellStyle name="Vírgula 7 5" xfId="297" xr:uid="{00000000-0005-0000-0000-000025010000}"/>
    <cellStyle name="Vírgula 8" xfId="170" xr:uid="{00000000-0005-0000-0000-000026010000}"/>
    <cellStyle name="Vírgula 8 2" xfId="171" xr:uid="{00000000-0005-0000-0000-000027010000}"/>
    <cellStyle name="Vírgula 8 2 2" xfId="298" xr:uid="{00000000-0005-0000-0000-000028010000}"/>
    <cellStyle name="Vírgula 8 3" xfId="172" xr:uid="{00000000-0005-0000-0000-000029010000}"/>
    <cellStyle name="Vírgula 8 3 2" xfId="299" xr:uid="{00000000-0005-0000-0000-00002A010000}"/>
    <cellStyle name="Vírgula 8 4" xfId="300" xr:uid="{00000000-0005-0000-0000-00002B010000}"/>
    <cellStyle name="Vírgula 9" xfId="173" xr:uid="{00000000-0005-0000-0000-00002C010000}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122466</xdr:colOff>
      <xdr:row>0</xdr:row>
      <xdr:rowOff>13607</xdr:rowOff>
    </xdr:from>
    <xdr:to>
      <xdr:col>2</xdr:col>
      <xdr:colOff>785661</xdr:colOff>
      <xdr:row>2</xdr:row>
      <xdr:rowOff>340178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7" y="13607"/>
          <a:ext cx="1316338" cy="11566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0</xdr:row>
      <xdr:rowOff>57150</xdr:rowOff>
    </xdr:from>
    <xdr:to>
      <xdr:col>1</xdr:col>
      <xdr:colOff>781050</xdr:colOff>
      <xdr:row>1</xdr:row>
      <xdr:rowOff>133350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57150"/>
          <a:ext cx="371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571500</xdr:colOff>
      <xdr:row>0</xdr:row>
      <xdr:rowOff>35719</xdr:rowOff>
    </xdr:from>
    <xdr:to>
      <xdr:col>1</xdr:col>
      <xdr:colOff>875892</xdr:colOff>
      <xdr:row>1</xdr:row>
      <xdr:rowOff>678656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3456254-3F1D-43F3-8700-66039B1CA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35719"/>
          <a:ext cx="911611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997325</xdr:colOff>
      <xdr:row>0</xdr:row>
      <xdr:rowOff>873435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E6679A7-7F58-4A1F-BA70-B6355AEAC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97324" cy="8734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225136</xdr:colOff>
      <xdr:row>0</xdr:row>
      <xdr:rowOff>13607</xdr:rowOff>
    </xdr:from>
    <xdr:to>
      <xdr:col>2</xdr:col>
      <xdr:colOff>692726</xdr:colOff>
      <xdr:row>3</xdr:row>
      <xdr:rowOff>17318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4766A25-2B95-4067-B561-928731850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681" y="13607"/>
          <a:ext cx="1108363" cy="12506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8</xdr:col>
      <xdr:colOff>209550</xdr:colOff>
      <xdr:row>15</xdr:row>
      <xdr:rowOff>31901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41A0CB6-F559-4A82-BD5E-C143B645A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4953000" cy="24607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99060</xdr:rowOff>
    </xdr:from>
    <xdr:to>
      <xdr:col>8</xdr:col>
      <xdr:colOff>312420</xdr:colOff>
      <xdr:row>32</xdr:row>
      <xdr:rowOff>27422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EDFA81E-010B-488E-ACD9-15875FD58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59380"/>
          <a:ext cx="5189220" cy="24886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428625</xdr:colOff>
      <xdr:row>2</xdr:row>
      <xdr:rowOff>114300</xdr:rowOff>
    </xdr:from>
    <xdr:to>
      <xdr:col>9</xdr:col>
      <xdr:colOff>151343</xdr:colOff>
      <xdr:row>4</xdr:row>
      <xdr:rowOff>646646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D730114-5739-401F-971B-E2E92BEBC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514350"/>
          <a:ext cx="941918" cy="8276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118744</xdr:colOff>
      <xdr:row>2</xdr:row>
      <xdr:rowOff>133350</xdr:rowOff>
    </xdr:from>
    <xdr:to>
      <xdr:col>4</xdr:col>
      <xdr:colOff>748243</xdr:colOff>
      <xdr:row>4</xdr:row>
      <xdr:rowOff>57150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BF5980B9-7521-4EA9-BA38-75A5AE344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569" y="438150"/>
          <a:ext cx="629499" cy="781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hayka\Downloads\PlanOr&#231;ament&#225;ria%20antonieta%20paiv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Orçamentária"/>
      <sheetName val="Cronograma"/>
      <sheetName val="Memória de Cálculo"/>
      <sheetName val="B.D.I"/>
    </sheetNames>
    <sheetDataSet>
      <sheetData sheetId="0" refreshError="1"/>
      <sheetData sheetId="1" refreshError="1"/>
      <sheetData sheetId="2" refreshError="1">
        <row r="6">
          <cell r="A6" t="str">
            <v>B.D.I ADOTADO: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9"/>
  <sheetViews>
    <sheetView view="pageBreakPreview" topLeftCell="A13" zoomScale="70" zoomScaleNormal="80" zoomScaleSheetLayoutView="70" zoomScalePageLayoutView="75" workbookViewId="0">
      <selection activeCell="E44" sqref="E44"/>
    </sheetView>
  </sheetViews>
  <sheetFormatPr defaultRowHeight="12.75" outlineLevelRow="1"/>
  <cols>
    <col min="1" max="1" width="2" style="72" customWidth="1"/>
    <col min="2" max="2" width="9.7109375" style="81" customWidth="1"/>
    <col min="3" max="4" width="12.7109375" style="81" customWidth="1"/>
    <col min="5" max="5" width="75.85546875" style="91" customWidth="1"/>
    <col min="6" max="6" width="7.7109375" style="81" customWidth="1"/>
    <col min="7" max="7" width="12.7109375" style="92" customWidth="1"/>
    <col min="8" max="9" width="15.7109375" style="210" customWidth="1"/>
    <col min="10" max="10" width="17.7109375" style="210" customWidth="1"/>
    <col min="11" max="11" width="19" style="72" customWidth="1"/>
    <col min="12" max="16384" width="9.140625" style="72"/>
  </cols>
  <sheetData>
    <row r="1" spans="1:10" ht="29.25" customHeight="1">
      <c r="A1" s="8"/>
      <c r="B1" s="233" t="s">
        <v>46</v>
      </c>
      <c r="C1" s="234"/>
      <c r="D1" s="234"/>
      <c r="E1" s="234"/>
      <c r="F1" s="234"/>
      <c r="G1" s="234"/>
      <c r="H1" s="234"/>
      <c r="I1" s="234"/>
      <c r="J1" s="235"/>
    </row>
    <row r="2" spans="1:10" ht="36.75" customHeight="1">
      <c r="A2" s="7"/>
      <c r="B2" s="236"/>
      <c r="C2" s="237"/>
      <c r="D2" s="237"/>
      <c r="E2" s="237"/>
      <c r="F2" s="237"/>
      <c r="G2" s="237"/>
      <c r="H2" s="237"/>
      <c r="I2" s="237"/>
      <c r="J2" s="238"/>
    </row>
    <row r="3" spans="1:10" ht="33" customHeight="1" thickBot="1">
      <c r="A3" s="7"/>
      <c r="B3" s="239"/>
      <c r="C3" s="240"/>
      <c r="D3" s="240"/>
      <c r="E3" s="240"/>
      <c r="F3" s="240"/>
      <c r="G3" s="240"/>
      <c r="H3" s="240"/>
      <c r="I3" s="240"/>
      <c r="J3" s="241"/>
    </row>
    <row r="4" spans="1:10">
      <c r="A4" s="6"/>
      <c r="B4" s="18"/>
      <c r="C4" s="18"/>
      <c r="D4" s="18"/>
      <c r="E4" s="18"/>
      <c r="F4" s="18"/>
      <c r="G4" s="18"/>
      <c r="H4" s="207"/>
      <c r="I4" s="207"/>
      <c r="J4" s="207"/>
    </row>
    <row r="5" spans="1:10" ht="20.100000000000001" customHeight="1">
      <c r="B5" s="127" t="s">
        <v>208</v>
      </c>
      <c r="C5" s="128"/>
      <c r="D5" s="128"/>
      <c r="E5" s="128"/>
      <c r="F5" s="70"/>
      <c r="G5" s="70"/>
      <c r="H5" s="208"/>
      <c r="I5" s="208"/>
      <c r="J5" s="208"/>
    </row>
    <row r="6" spans="1:10" ht="20.100000000000001" customHeight="1">
      <c r="B6" s="127" t="s">
        <v>241</v>
      </c>
      <c r="C6" s="128"/>
      <c r="D6" s="128"/>
      <c r="E6" s="128"/>
      <c r="F6" s="70"/>
      <c r="G6" s="74"/>
      <c r="H6" s="208"/>
      <c r="I6" s="208"/>
      <c r="J6" s="208"/>
    </row>
    <row r="7" spans="1:10" ht="20.100000000000001" customHeight="1">
      <c r="B7" s="248" t="s">
        <v>242</v>
      </c>
      <c r="C7" s="248"/>
      <c r="D7" s="248"/>
      <c r="E7" s="248"/>
      <c r="F7" s="70"/>
      <c r="G7" s="70"/>
      <c r="H7" s="208"/>
      <c r="I7" s="209"/>
    </row>
    <row r="8" spans="1:10" ht="20.100000000000001" customHeight="1">
      <c r="B8" s="127" t="s">
        <v>209</v>
      </c>
      <c r="C8" s="128"/>
      <c r="D8" s="128"/>
      <c r="E8" s="128"/>
      <c r="F8" s="70"/>
      <c r="G8" s="70"/>
      <c r="H8" s="208"/>
      <c r="I8" s="208"/>
      <c r="J8" s="211">
        <f>BDI!J25</f>
        <v>0.3051112961658029</v>
      </c>
    </row>
    <row r="9" spans="1:10" ht="20.100000000000001" customHeight="1" thickBot="1">
      <c r="B9" s="70"/>
      <c r="C9" s="70"/>
      <c r="D9" s="70"/>
      <c r="E9" s="70"/>
      <c r="F9" s="70"/>
      <c r="G9" s="70"/>
      <c r="H9" s="208"/>
      <c r="I9" s="208"/>
      <c r="J9" s="208"/>
    </row>
    <row r="10" spans="1:10" ht="32.25" customHeight="1" thickBot="1">
      <c r="B10" s="253" t="s">
        <v>47</v>
      </c>
      <c r="C10" s="254"/>
      <c r="D10" s="254"/>
      <c r="E10" s="254"/>
      <c r="F10" s="254"/>
      <c r="G10" s="254"/>
      <c r="H10" s="254"/>
      <c r="I10" s="254"/>
      <c r="J10" s="255"/>
    </row>
    <row r="11" spans="1:10" ht="44.25" customHeight="1" thickBot="1">
      <c r="A11" s="80"/>
      <c r="B11" s="9" t="s">
        <v>0</v>
      </c>
      <c r="C11" s="10" t="s">
        <v>15</v>
      </c>
      <c r="D11" s="10" t="s">
        <v>16</v>
      </c>
      <c r="E11" s="10" t="s">
        <v>10</v>
      </c>
      <c r="F11" s="10" t="s">
        <v>22</v>
      </c>
      <c r="G11" s="11" t="s">
        <v>11</v>
      </c>
      <c r="H11" s="212" t="s">
        <v>23</v>
      </c>
      <c r="I11" s="212" t="s">
        <v>24</v>
      </c>
      <c r="J11" s="213" t="s">
        <v>12</v>
      </c>
    </row>
    <row r="12" spans="1:10" ht="20.100000000000001" customHeight="1">
      <c r="A12" s="80"/>
      <c r="B12" s="3">
        <v>1</v>
      </c>
      <c r="C12" s="1"/>
      <c r="D12" s="1"/>
      <c r="E12" s="82" t="s">
        <v>18</v>
      </c>
      <c r="F12" s="2"/>
      <c r="G12" s="4"/>
      <c r="H12" s="214"/>
      <c r="I12" s="214"/>
      <c r="J12" s="215"/>
    </row>
    <row r="13" spans="1:10" ht="21" customHeight="1" outlineLevel="1">
      <c r="A13" s="80"/>
      <c r="B13" s="23" t="s">
        <v>2</v>
      </c>
      <c r="C13" s="23">
        <v>11340</v>
      </c>
      <c r="D13" s="20" t="s">
        <v>26</v>
      </c>
      <c r="E13" s="109" t="s">
        <v>28</v>
      </c>
      <c r="F13" s="23" t="s">
        <v>1</v>
      </c>
      <c r="G13" s="83">
        <v>6</v>
      </c>
      <c r="H13" s="216">
        <v>176.27</v>
      </c>
      <c r="I13" s="217">
        <f>(H13*J$8)+H13</f>
        <v>230.0519681751461</v>
      </c>
      <c r="J13" s="217">
        <f>I13*G13</f>
        <v>1380.3118090508765</v>
      </c>
    </row>
    <row r="14" spans="1:10" ht="21" customHeight="1" outlineLevel="1">
      <c r="A14" s="80"/>
      <c r="B14" s="23" t="s">
        <v>214</v>
      </c>
      <c r="C14" s="23">
        <v>11171</v>
      </c>
      <c r="D14" s="20" t="s">
        <v>26</v>
      </c>
      <c r="E14" s="109" t="s">
        <v>212</v>
      </c>
      <c r="F14" s="23" t="s">
        <v>213</v>
      </c>
      <c r="G14" s="83">
        <v>1</v>
      </c>
      <c r="H14" s="216">
        <v>6158.29</v>
      </c>
      <c r="I14" s="217">
        <f>(H14*J$8)+H14</f>
        <v>8037.2538440649023</v>
      </c>
      <c r="J14" s="217">
        <f>I14*G14</f>
        <v>8037.2538440649023</v>
      </c>
    </row>
    <row r="15" spans="1:10" ht="21" customHeight="1" outlineLevel="1">
      <c r="A15" s="80"/>
      <c r="B15" s="23" t="s">
        <v>215</v>
      </c>
      <c r="C15" s="23">
        <v>10009</v>
      </c>
      <c r="D15" s="20" t="s">
        <v>26</v>
      </c>
      <c r="E15" s="109" t="s">
        <v>48</v>
      </c>
      <c r="F15" s="23" t="s">
        <v>1</v>
      </c>
      <c r="G15" s="83">
        <f>25*20</f>
        <v>500</v>
      </c>
      <c r="H15" s="216">
        <v>4.87</v>
      </c>
      <c r="I15" s="217">
        <f>(H15*J$8)+H15</f>
        <v>6.3558920123274607</v>
      </c>
      <c r="J15" s="217">
        <f>I15*G15</f>
        <v>3177.9460061637305</v>
      </c>
    </row>
    <row r="16" spans="1:10" ht="21" customHeight="1" outlineLevel="1">
      <c r="A16" s="80"/>
      <c r="B16" s="23" t="s">
        <v>239</v>
      </c>
      <c r="C16" s="23">
        <v>10008</v>
      </c>
      <c r="D16" s="20" t="s">
        <v>26</v>
      </c>
      <c r="E16" s="109" t="s">
        <v>222</v>
      </c>
      <c r="F16" s="23" t="s">
        <v>1</v>
      </c>
      <c r="G16" s="83">
        <v>500</v>
      </c>
      <c r="H16" s="216">
        <v>2.0499999999999998</v>
      </c>
      <c r="I16" s="217">
        <f>(H16*J$8)+H16</f>
        <v>2.6754781571398958</v>
      </c>
      <c r="J16" s="217">
        <f>I16*G16</f>
        <v>1337.7390785699479</v>
      </c>
    </row>
    <row r="17" spans="1:13" ht="21" customHeight="1" outlineLevel="1">
      <c r="A17" s="80"/>
      <c r="B17" s="23" t="s">
        <v>244</v>
      </c>
      <c r="C17" s="249" t="s">
        <v>246</v>
      </c>
      <c r="D17" s="250"/>
      <c r="E17" s="109" t="s">
        <v>245</v>
      </c>
      <c r="F17" s="23" t="s">
        <v>44</v>
      </c>
      <c r="G17" s="83">
        <v>1</v>
      </c>
      <c r="H17" s="216">
        <f>CPU!F21</f>
        <v>1757.9999999999998</v>
      </c>
      <c r="I17" s="217">
        <f>(H17*J$8)+H17</f>
        <v>2294.3856586594811</v>
      </c>
      <c r="J17" s="217">
        <f>I17*G17</f>
        <v>2294.3856586594811</v>
      </c>
      <c r="K17" s="72">
        <f>I17/J58</f>
        <v>1.3572248574129904E-2</v>
      </c>
    </row>
    <row r="18" spans="1:13" ht="20.100000000000001" customHeight="1" outlineLevel="1">
      <c r="B18" s="12"/>
      <c r="C18" s="13"/>
      <c r="D18" s="13"/>
      <c r="E18" s="13"/>
      <c r="F18" s="13"/>
      <c r="G18" s="14" t="s">
        <v>17</v>
      </c>
      <c r="H18" s="218"/>
      <c r="I18" s="218"/>
      <c r="J18" s="219">
        <f>J15+J13+J14+J16+J17</f>
        <v>16227.636396508939</v>
      </c>
    </row>
    <row r="19" spans="1:13" ht="20.100000000000001" customHeight="1">
      <c r="B19" s="3">
        <v>2</v>
      </c>
      <c r="C19" s="1"/>
      <c r="D19" s="1"/>
      <c r="E19" s="2" t="s">
        <v>216</v>
      </c>
      <c r="F19" s="2"/>
      <c r="G19" s="4"/>
      <c r="H19" s="214"/>
      <c r="I19" s="214"/>
      <c r="J19" s="215"/>
    </row>
    <row r="20" spans="1:13" ht="30" customHeight="1" outlineLevel="1">
      <c r="B20" s="71" t="s">
        <v>3</v>
      </c>
      <c r="C20" s="249" t="s">
        <v>217</v>
      </c>
      <c r="D20" s="250"/>
      <c r="E20" s="110" t="s">
        <v>240</v>
      </c>
      <c r="F20" s="23" t="s">
        <v>44</v>
      </c>
      <c r="G20" s="83">
        <v>1</v>
      </c>
      <c r="H20" s="216">
        <f>CPU!F15</f>
        <v>8017.8000000000011</v>
      </c>
      <c r="I20" s="217">
        <f>(H20*J$8)+H20</f>
        <v>10464.121350398176</v>
      </c>
      <c r="J20" s="217">
        <f>I20*G20</f>
        <v>10464.121350398176</v>
      </c>
    </row>
    <row r="21" spans="1:13" ht="20.100000000000001" customHeight="1" outlineLevel="1">
      <c r="B21" s="12"/>
      <c r="C21" s="13"/>
      <c r="D21" s="13"/>
      <c r="E21" s="13"/>
      <c r="F21" s="13"/>
      <c r="G21" s="14" t="s">
        <v>17</v>
      </c>
      <c r="H21" s="220"/>
      <c r="I21" s="218"/>
      <c r="J21" s="221">
        <f>J20</f>
        <v>10464.121350398176</v>
      </c>
    </row>
    <row r="22" spans="1:13" ht="20.100000000000001" customHeight="1">
      <c r="B22" s="3">
        <v>3</v>
      </c>
      <c r="C22" s="1"/>
      <c r="D22" s="1"/>
      <c r="E22" s="2" t="s">
        <v>53</v>
      </c>
      <c r="F22" s="2"/>
      <c r="G22" s="4"/>
      <c r="H22" s="214"/>
      <c r="I22" s="214"/>
      <c r="J22" s="215"/>
    </row>
    <row r="23" spans="1:13" ht="30" customHeight="1" outlineLevel="1">
      <c r="B23" s="71" t="s">
        <v>4</v>
      </c>
      <c r="C23" s="19">
        <v>30011</v>
      </c>
      <c r="D23" s="19" t="s">
        <v>26</v>
      </c>
      <c r="E23" s="110" t="s">
        <v>54</v>
      </c>
      <c r="F23" s="23" t="s">
        <v>13</v>
      </c>
      <c r="G23" s="83">
        <f>G15*0.13</f>
        <v>65</v>
      </c>
      <c r="H23" s="216">
        <v>105.78</v>
      </c>
      <c r="I23" s="217">
        <f>(H23*J$8)+H23</f>
        <v>138.05467290841864</v>
      </c>
      <c r="J23" s="217">
        <f>I23*G23</f>
        <v>8973.5537390472109</v>
      </c>
    </row>
    <row r="24" spans="1:13" ht="20.100000000000001" customHeight="1" outlineLevel="1">
      <c r="B24" s="12"/>
      <c r="C24" s="13"/>
      <c r="D24" s="13"/>
      <c r="E24" s="13"/>
      <c r="F24" s="13"/>
      <c r="G24" s="14" t="s">
        <v>17</v>
      </c>
      <c r="H24" s="220"/>
      <c r="I24" s="218"/>
      <c r="J24" s="221">
        <f>J23</f>
        <v>8973.5537390472109</v>
      </c>
    </row>
    <row r="25" spans="1:13" ht="20.100000000000001" customHeight="1">
      <c r="B25" s="3">
        <v>4</v>
      </c>
      <c r="C25" s="1"/>
      <c r="D25" s="1"/>
      <c r="E25" s="2" t="s">
        <v>49</v>
      </c>
      <c r="F25" s="2"/>
      <c r="G25" s="4"/>
      <c r="H25" s="214"/>
      <c r="I25" s="214"/>
      <c r="J25" s="215"/>
    </row>
    <row r="26" spans="1:13" ht="29.25" customHeight="1" outlineLevel="1">
      <c r="B26" s="71" t="s">
        <v>5</v>
      </c>
      <c r="C26" s="19">
        <v>260663</v>
      </c>
      <c r="D26" s="19" t="s">
        <v>26</v>
      </c>
      <c r="E26" s="110" t="s">
        <v>50</v>
      </c>
      <c r="F26" s="23" t="s">
        <v>1</v>
      </c>
      <c r="G26" s="83">
        <v>217</v>
      </c>
      <c r="H26" s="216">
        <v>106.6</v>
      </c>
      <c r="I26" s="217">
        <f>(H26*J$8)+H26</f>
        <v>139.12486417127457</v>
      </c>
      <c r="J26" s="217">
        <f>I26*G26</f>
        <v>30190.09552516658</v>
      </c>
      <c r="K26" s="106">
        <f>J26</f>
        <v>30190.09552516658</v>
      </c>
    </row>
    <row r="27" spans="1:13" ht="29.25" customHeight="1" outlineLevel="1">
      <c r="B27" s="71" t="s">
        <v>6</v>
      </c>
      <c r="C27" s="19">
        <v>260168</v>
      </c>
      <c r="D27" s="19" t="s">
        <v>26</v>
      </c>
      <c r="E27" s="110" t="s">
        <v>51</v>
      </c>
      <c r="F27" s="23" t="s">
        <v>1</v>
      </c>
      <c r="G27" s="83">
        <v>186.78</v>
      </c>
      <c r="H27" s="216">
        <v>22.35</v>
      </c>
      <c r="I27" s="217">
        <f t="shared" ref="I27" si="0">(H27*J$8)+H27</f>
        <v>29.169237469305695</v>
      </c>
      <c r="J27" s="217">
        <f t="shared" ref="J27" si="1">I27*G27</f>
        <v>5448.2301745169179</v>
      </c>
      <c r="K27" s="106"/>
      <c r="M27" s="72">
        <f>112.5*32.5</f>
        <v>3656.25</v>
      </c>
    </row>
    <row r="28" spans="1:13" ht="29.25" customHeight="1" outlineLevel="1">
      <c r="B28" s="71" t="s">
        <v>55</v>
      </c>
      <c r="C28" s="19">
        <v>260278</v>
      </c>
      <c r="D28" s="19" t="s">
        <v>26</v>
      </c>
      <c r="E28" s="110" t="s">
        <v>150</v>
      </c>
      <c r="F28" s="23" t="s">
        <v>1</v>
      </c>
      <c r="G28" s="83">
        <v>97</v>
      </c>
      <c r="H28" s="216">
        <v>32.11</v>
      </c>
      <c r="I28" s="217">
        <f t="shared" ref="I28" si="2">(H28*J$8)+H28</f>
        <v>41.907123719883927</v>
      </c>
      <c r="J28" s="217">
        <f t="shared" ref="J28" si="3">I28*G28</f>
        <v>4064.9910008287411</v>
      </c>
      <c r="K28" s="106"/>
    </row>
    <row r="29" spans="1:13" ht="29.25" customHeight="1" outlineLevel="1">
      <c r="B29" s="71" t="s">
        <v>237</v>
      </c>
      <c r="C29" s="19">
        <v>130728</v>
      </c>
      <c r="D29" s="19" t="s">
        <v>26</v>
      </c>
      <c r="E29" s="110" t="s">
        <v>238</v>
      </c>
      <c r="F29" s="23" t="s">
        <v>1</v>
      </c>
      <c r="G29" s="83">
        <v>30.74</v>
      </c>
      <c r="H29" s="216">
        <v>119.34</v>
      </c>
      <c r="I29" s="217">
        <f t="shared" ref="I29" si="4">(H29*J$8)+H29</f>
        <v>155.75198208442691</v>
      </c>
      <c r="J29" s="217">
        <f t="shared" ref="J29" si="5">I29*G29</f>
        <v>4787.8159292752835</v>
      </c>
      <c r="K29" s="106"/>
    </row>
    <row r="30" spans="1:13" ht="20.100000000000001" customHeight="1" outlineLevel="1">
      <c r="B30" s="12"/>
      <c r="C30" s="13"/>
      <c r="D30" s="13"/>
      <c r="E30" s="13"/>
      <c r="F30" s="13"/>
      <c r="G30" s="14" t="s">
        <v>17</v>
      </c>
      <c r="H30" s="220"/>
      <c r="I30" s="218"/>
      <c r="J30" s="221">
        <f>J27+J26+J28+J29</f>
        <v>44491.13262978752</v>
      </c>
    </row>
    <row r="31" spans="1:13" ht="20.100000000000001" customHeight="1">
      <c r="B31" s="3">
        <v>5</v>
      </c>
      <c r="C31" s="1"/>
      <c r="D31" s="1"/>
      <c r="E31" s="2" t="s">
        <v>52</v>
      </c>
      <c r="F31" s="2"/>
      <c r="G31" s="4"/>
      <c r="H31" s="214"/>
      <c r="I31" s="214"/>
      <c r="J31" s="215"/>
    </row>
    <row r="32" spans="1:13" s="73" customFormat="1" ht="39.75" customHeight="1" outlineLevel="1">
      <c r="B32" s="24" t="s">
        <v>93</v>
      </c>
      <c r="C32" s="19">
        <v>98511</v>
      </c>
      <c r="D32" s="25" t="s">
        <v>14</v>
      </c>
      <c r="E32" s="110" t="s">
        <v>56</v>
      </c>
      <c r="F32" s="22" t="s">
        <v>44</v>
      </c>
      <c r="G32" s="83">
        <v>10</v>
      </c>
      <c r="H32" s="216">
        <v>127.12</v>
      </c>
      <c r="I32" s="217">
        <f t="shared" ref="I32:I33" si="6">(H32*J$8)+H32</f>
        <v>165.90574796859687</v>
      </c>
      <c r="J32" s="217">
        <f>I32*G32</f>
        <v>1659.0574796859687</v>
      </c>
      <c r="K32" s="73">
        <v>30427.64</v>
      </c>
    </row>
    <row r="33" spans="2:11" ht="30.75" customHeight="1" outlineLevel="1">
      <c r="B33" s="24" t="s">
        <v>94</v>
      </c>
      <c r="C33" s="19">
        <v>98509</v>
      </c>
      <c r="D33" s="25" t="s">
        <v>57</v>
      </c>
      <c r="E33" s="110" t="s">
        <v>58</v>
      </c>
      <c r="F33" s="23" t="s">
        <v>44</v>
      </c>
      <c r="G33" s="83">
        <v>10</v>
      </c>
      <c r="H33" s="216">
        <v>44.92</v>
      </c>
      <c r="I33" s="217">
        <f t="shared" si="6"/>
        <v>58.625599423767866</v>
      </c>
      <c r="J33" s="217">
        <f>I33*G33</f>
        <v>586.25599423767869</v>
      </c>
      <c r="K33" s="85">
        <f>J32-K32</f>
        <v>-28768.58252031403</v>
      </c>
    </row>
    <row r="34" spans="2:11" ht="27" customHeight="1" outlineLevel="1">
      <c r="B34" s="24" t="s">
        <v>95</v>
      </c>
      <c r="C34" s="251" t="s">
        <v>69</v>
      </c>
      <c r="D34" s="252"/>
      <c r="E34" s="111" t="s">
        <v>59</v>
      </c>
      <c r="F34" s="23" t="s">
        <v>44</v>
      </c>
      <c r="G34" s="83">
        <v>8</v>
      </c>
      <c r="H34" s="216">
        <f>CPU!F9</f>
        <v>781.96590000000003</v>
      </c>
      <c r="I34" s="217">
        <f t="shared" ref="I34" si="7">(H34*J$8)+H34</f>
        <v>1020.5525293064586</v>
      </c>
      <c r="J34" s="217">
        <f>I34*G34</f>
        <v>8164.4202344516689</v>
      </c>
    </row>
    <row r="35" spans="2:11" ht="20.100000000000001" customHeight="1" outlineLevel="1">
      <c r="B35" s="12"/>
      <c r="C35" s="13"/>
      <c r="D35" s="13"/>
      <c r="E35" s="13"/>
      <c r="F35" s="13"/>
      <c r="G35" s="14" t="s">
        <v>17</v>
      </c>
      <c r="H35" s="218"/>
      <c r="I35" s="218"/>
      <c r="J35" s="221">
        <f>J34+J33+J32</f>
        <v>10409.733708375317</v>
      </c>
    </row>
    <row r="36" spans="2:11" ht="20.100000000000001" customHeight="1">
      <c r="B36" s="3">
        <v>6</v>
      </c>
      <c r="C36" s="1"/>
      <c r="D36" s="1"/>
      <c r="E36" s="2" t="s">
        <v>27</v>
      </c>
      <c r="F36" s="2"/>
      <c r="G36" s="4"/>
      <c r="H36" s="214"/>
      <c r="I36" s="214"/>
      <c r="J36" s="215"/>
    </row>
    <row r="37" spans="2:11" s="73" customFormat="1" ht="39" customHeight="1" outlineLevel="1">
      <c r="B37" s="24" t="s">
        <v>7</v>
      </c>
      <c r="C37" s="88">
        <v>100621</v>
      </c>
      <c r="D37" s="26" t="s">
        <v>14</v>
      </c>
      <c r="E37" s="112" t="s">
        <v>335</v>
      </c>
      <c r="F37" s="86" t="s">
        <v>44</v>
      </c>
      <c r="G37" s="83">
        <v>7</v>
      </c>
      <c r="H37" s="216">
        <v>4392.5600000000004</v>
      </c>
      <c r="I37" s="217">
        <f t="shared" ref="I37" si="8">(H37*J$8)+H37</f>
        <v>5732.7796750860598</v>
      </c>
      <c r="J37" s="217">
        <f>I37*G37</f>
        <v>40129.45772560242</v>
      </c>
      <c r="K37" s="73" t="s">
        <v>334</v>
      </c>
    </row>
    <row r="38" spans="2:11" s="73" customFormat="1" ht="25.5" outlineLevel="1">
      <c r="B38" s="24" t="s">
        <v>8</v>
      </c>
      <c r="C38" s="20">
        <v>39746</v>
      </c>
      <c r="D38" s="20" t="s">
        <v>14</v>
      </c>
      <c r="E38" s="112" t="s">
        <v>81</v>
      </c>
      <c r="F38" s="22" t="s">
        <v>44</v>
      </c>
      <c r="G38" s="83">
        <f>6*4</f>
        <v>24</v>
      </c>
      <c r="H38" s="216">
        <v>270.69</v>
      </c>
      <c r="I38" s="217">
        <f t="shared" ref="I38:I49" si="9">(H38*J$8)+H38</f>
        <v>353.28057675912117</v>
      </c>
      <c r="J38" s="217">
        <f t="shared" ref="J38:J49" si="10">I38*G38</f>
        <v>8478.7338422189077</v>
      </c>
      <c r="K38" s="73" t="str">
        <f>LOWER(K37)</f>
        <v>poste de aço conico contínuo curvo duplo, flangeado, h=9m, inclusive luminárias, sem lâmpadas - fornecimento e instalacao.</v>
      </c>
    </row>
    <row r="39" spans="2:11" s="73" customFormat="1" ht="20.25" customHeight="1" outlineLevel="1">
      <c r="B39" s="24" t="s">
        <v>9</v>
      </c>
      <c r="C39" s="20">
        <v>170630</v>
      </c>
      <c r="D39" s="20" t="s">
        <v>26</v>
      </c>
      <c r="E39" s="112" t="s">
        <v>92</v>
      </c>
      <c r="F39" s="22" t="s">
        <v>82</v>
      </c>
      <c r="G39" s="83">
        <v>89.78</v>
      </c>
      <c r="H39" s="216">
        <v>28.55</v>
      </c>
      <c r="I39" s="217">
        <f t="shared" si="9"/>
        <v>37.260927505533672</v>
      </c>
      <c r="J39" s="217">
        <f t="shared" si="10"/>
        <v>3345.2860714468134</v>
      </c>
    </row>
    <row r="40" spans="2:11" s="73" customFormat="1" ht="20.25" customHeight="1" outlineLevel="1">
      <c r="B40" s="24" t="s">
        <v>101</v>
      </c>
      <c r="C40" s="20">
        <v>171020</v>
      </c>
      <c r="D40" s="20" t="s">
        <v>26</v>
      </c>
      <c r="E40" s="112" t="s">
        <v>83</v>
      </c>
      <c r="F40" s="22" t="s">
        <v>82</v>
      </c>
      <c r="G40" s="83">
        <v>2.5</v>
      </c>
      <c r="H40" s="216">
        <v>51.4</v>
      </c>
      <c r="I40" s="217">
        <f t="shared" si="9"/>
        <v>67.082720622922267</v>
      </c>
      <c r="J40" s="217">
        <f t="shared" si="10"/>
        <v>167.70680155730565</v>
      </c>
    </row>
    <row r="41" spans="2:11" s="73" customFormat="1" ht="28.5" customHeight="1" outlineLevel="1">
      <c r="B41" s="24" t="s">
        <v>223</v>
      </c>
      <c r="C41" s="20">
        <v>171266</v>
      </c>
      <c r="D41" s="20" t="s">
        <v>26</v>
      </c>
      <c r="E41" s="112" t="s">
        <v>84</v>
      </c>
      <c r="F41" s="22" t="s">
        <v>44</v>
      </c>
      <c r="G41" s="83">
        <v>2</v>
      </c>
      <c r="H41" s="216">
        <v>18.22</v>
      </c>
      <c r="I41" s="217">
        <f t="shared" si="9"/>
        <v>23.779127816140928</v>
      </c>
      <c r="J41" s="217">
        <f t="shared" si="10"/>
        <v>47.558255632281856</v>
      </c>
    </row>
    <row r="42" spans="2:11" s="73" customFormat="1" ht="24.75" customHeight="1" outlineLevel="1">
      <c r="B42" s="24" t="s">
        <v>224</v>
      </c>
      <c r="C42" s="20">
        <v>171044</v>
      </c>
      <c r="D42" s="20" t="s">
        <v>26</v>
      </c>
      <c r="E42" s="112" t="s">
        <v>85</v>
      </c>
      <c r="F42" s="22" t="s">
        <v>44</v>
      </c>
      <c r="G42" s="83">
        <v>4</v>
      </c>
      <c r="H42" s="216">
        <v>13.39</v>
      </c>
      <c r="I42" s="217">
        <f t="shared" si="9"/>
        <v>17.475440255660104</v>
      </c>
      <c r="J42" s="217">
        <f t="shared" si="10"/>
        <v>69.901761022640414</v>
      </c>
    </row>
    <row r="43" spans="2:11" s="73" customFormat="1" ht="24.75" customHeight="1" outlineLevel="1">
      <c r="B43" s="24" t="s">
        <v>225</v>
      </c>
      <c r="C43" s="20">
        <v>170388</v>
      </c>
      <c r="D43" s="20" t="s">
        <v>26</v>
      </c>
      <c r="E43" s="112" t="s">
        <v>86</v>
      </c>
      <c r="F43" s="22" t="s">
        <v>44</v>
      </c>
      <c r="G43" s="83">
        <v>1</v>
      </c>
      <c r="H43" s="216">
        <v>341.82</v>
      </c>
      <c r="I43" s="217">
        <f t="shared" si="9"/>
        <v>446.11314325539473</v>
      </c>
      <c r="J43" s="217">
        <f t="shared" si="10"/>
        <v>446.11314325539473</v>
      </c>
    </row>
    <row r="44" spans="2:11" s="73" customFormat="1" ht="24.75" customHeight="1" outlineLevel="1">
      <c r="B44" s="24" t="s">
        <v>226</v>
      </c>
      <c r="C44" s="20">
        <v>170418</v>
      </c>
      <c r="D44" s="20" t="s">
        <v>26</v>
      </c>
      <c r="E44" s="112" t="s">
        <v>87</v>
      </c>
      <c r="F44" s="22" t="s">
        <v>82</v>
      </c>
      <c r="G44" s="83">
        <v>1.5</v>
      </c>
      <c r="H44" s="222">
        <v>7.2</v>
      </c>
      <c r="I44" s="217">
        <f t="shared" si="9"/>
        <v>9.3968013323937818</v>
      </c>
      <c r="J44" s="217">
        <f t="shared" si="10"/>
        <v>14.095201998590673</v>
      </c>
    </row>
    <row r="45" spans="2:11" s="73" customFormat="1" ht="24" customHeight="1" outlineLevel="1">
      <c r="B45" s="24" t="s">
        <v>227</v>
      </c>
      <c r="C45" s="20">
        <v>170745</v>
      </c>
      <c r="D45" s="20" t="s">
        <v>26</v>
      </c>
      <c r="E45" s="112" t="s">
        <v>90</v>
      </c>
      <c r="F45" s="22" t="s">
        <v>82</v>
      </c>
      <c r="G45" s="83">
        <v>79.5</v>
      </c>
      <c r="H45" s="216">
        <v>12.77</v>
      </c>
      <c r="I45" s="217">
        <f>(H45*J$8)+H45</f>
        <v>16.666271252037301</v>
      </c>
      <c r="J45" s="217">
        <f>I45*G45</f>
        <v>1324.9685645369655</v>
      </c>
    </row>
    <row r="46" spans="2:11" s="73" customFormat="1" ht="31.5" customHeight="1" outlineLevel="1">
      <c r="B46" s="24" t="s">
        <v>228</v>
      </c>
      <c r="C46" s="20">
        <v>101657</v>
      </c>
      <c r="D46" s="20" t="s">
        <v>14</v>
      </c>
      <c r="E46" s="112" t="s">
        <v>333</v>
      </c>
      <c r="F46" s="22" t="s">
        <v>44</v>
      </c>
      <c r="G46" s="83">
        <v>14</v>
      </c>
      <c r="H46" s="216">
        <v>701.47</v>
      </c>
      <c r="I46" s="217">
        <f t="shared" si="9"/>
        <v>915.49642092142585</v>
      </c>
      <c r="J46" s="217">
        <f t="shared" si="10"/>
        <v>12816.949892899962</v>
      </c>
    </row>
    <row r="47" spans="2:11" s="73" customFormat="1" ht="24.75" customHeight="1" outlineLevel="1">
      <c r="B47" s="24" t="s">
        <v>229</v>
      </c>
      <c r="C47" s="20">
        <v>170973</v>
      </c>
      <c r="D47" s="20" t="s">
        <v>26</v>
      </c>
      <c r="E47" s="112" t="s">
        <v>88</v>
      </c>
      <c r="F47" s="22" t="s">
        <v>44</v>
      </c>
      <c r="G47" s="83">
        <v>7</v>
      </c>
      <c r="H47" s="216">
        <v>205.7</v>
      </c>
      <c r="I47" s="217">
        <f t="shared" si="9"/>
        <v>268.46139362130566</v>
      </c>
      <c r="J47" s="217">
        <f t="shared" si="10"/>
        <v>1879.2297553491396</v>
      </c>
    </row>
    <row r="48" spans="2:11" s="73" customFormat="1" ht="24" customHeight="1" outlineLevel="1">
      <c r="B48" s="24" t="s">
        <v>230</v>
      </c>
      <c r="C48" s="20">
        <v>171059</v>
      </c>
      <c r="D48" s="20" t="s">
        <v>26</v>
      </c>
      <c r="E48" s="112" t="s">
        <v>89</v>
      </c>
      <c r="F48" s="22" t="s">
        <v>44</v>
      </c>
      <c r="G48" s="83">
        <v>7</v>
      </c>
      <c r="H48" s="216">
        <v>83.05</v>
      </c>
      <c r="I48" s="217">
        <f t="shared" si="9"/>
        <v>108.38949314656992</v>
      </c>
      <c r="J48" s="217">
        <f t="shared" si="10"/>
        <v>758.72645202598937</v>
      </c>
    </row>
    <row r="49" spans="2:10" s="73" customFormat="1" ht="24" customHeight="1" outlineLevel="1">
      <c r="B49" s="24" t="s">
        <v>231</v>
      </c>
      <c r="C49" s="20">
        <v>21127</v>
      </c>
      <c r="D49" s="20" t="s">
        <v>14</v>
      </c>
      <c r="E49" s="112" t="s">
        <v>91</v>
      </c>
      <c r="F49" s="22" t="s">
        <v>44</v>
      </c>
      <c r="G49" s="83">
        <v>5</v>
      </c>
      <c r="H49" s="216">
        <v>4.1900000000000004</v>
      </c>
      <c r="I49" s="217">
        <f t="shared" si="9"/>
        <v>5.4684163309347147</v>
      </c>
      <c r="J49" s="217">
        <f t="shared" si="10"/>
        <v>27.342081654673574</v>
      </c>
    </row>
    <row r="50" spans="2:10" ht="20.100000000000001" customHeight="1" outlineLevel="1">
      <c r="B50" s="12"/>
      <c r="C50" s="13"/>
      <c r="D50" s="13"/>
      <c r="E50" s="13"/>
      <c r="F50" s="13"/>
      <c r="G50" s="14" t="s">
        <v>17</v>
      </c>
      <c r="H50" s="218"/>
      <c r="I50" s="218"/>
      <c r="J50" s="221">
        <f>SUM(J37:J49)</f>
        <v>69506.069549201085</v>
      </c>
    </row>
    <row r="51" spans="2:10" s="73" customFormat="1" ht="20.100000000000001" customHeight="1" outlineLevel="1">
      <c r="B51" s="3">
        <v>7</v>
      </c>
      <c r="C51" s="1"/>
      <c r="D51" s="1"/>
      <c r="E51" s="2" t="s">
        <v>79</v>
      </c>
      <c r="F51" s="2"/>
      <c r="G51" s="4"/>
      <c r="H51" s="214"/>
      <c r="I51" s="214"/>
      <c r="J51" s="215"/>
    </row>
    <row r="52" spans="2:10" s="73" customFormat="1" ht="29.25" customHeight="1" outlineLevel="1">
      <c r="B52" s="19" t="s">
        <v>232</v>
      </c>
      <c r="C52" s="89">
        <v>180414</v>
      </c>
      <c r="D52" s="89" t="s">
        <v>26</v>
      </c>
      <c r="E52" s="110" t="s">
        <v>96</v>
      </c>
      <c r="F52" s="89" t="s">
        <v>44</v>
      </c>
      <c r="G52" s="83">
        <v>4</v>
      </c>
      <c r="H52" s="222">
        <v>183.49</v>
      </c>
      <c r="I52" s="217">
        <f t="shared" ref="I52:I53" si="11">(H52*J$8)+H52</f>
        <v>239.4748717334632</v>
      </c>
      <c r="J52" s="217">
        <f t="shared" ref="J52:J53" si="12">I52*G52</f>
        <v>957.89948693385281</v>
      </c>
    </row>
    <row r="53" spans="2:10" s="73" customFormat="1" ht="29.25" customHeight="1" outlineLevel="1">
      <c r="B53" s="19" t="s">
        <v>233</v>
      </c>
      <c r="C53" s="89">
        <v>102706</v>
      </c>
      <c r="D53" s="89" t="s">
        <v>14</v>
      </c>
      <c r="E53" s="110" t="s">
        <v>97</v>
      </c>
      <c r="F53" s="89" t="s">
        <v>82</v>
      </c>
      <c r="G53" s="83">
        <v>20</v>
      </c>
      <c r="H53" s="216">
        <v>13.9</v>
      </c>
      <c r="I53" s="217">
        <f t="shared" si="11"/>
        <v>18.141047016704661</v>
      </c>
      <c r="J53" s="217">
        <f t="shared" si="12"/>
        <v>362.82094033409322</v>
      </c>
    </row>
    <row r="54" spans="2:10" s="73" customFormat="1" ht="29.25" customHeight="1" outlineLevel="1">
      <c r="B54" s="19" t="s">
        <v>234</v>
      </c>
      <c r="C54" s="89">
        <v>102706</v>
      </c>
      <c r="D54" s="89" t="s">
        <v>100</v>
      </c>
      <c r="E54" s="110" t="s">
        <v>102</v>
      </c>
      <c r="F54" s="89" t="s">
        <v>44</v>
      </c>
      <c r="G54" s="83">
        <v>2</v>
      </c>
      <c r="H54" s="216">
        <v>1749</v>
      </c>
      <c r="I54" s="217">
        <f t="shared" ref="I54" si="13">(H54*J$8)+H54</f>
        <v>2282.6396569939893</v>
      </c>
      <c r="J54" s="217">
        <f t="shared" ref="J54" si="14">I54*G54</f>
        <v>4565.2793139879786</v>
      </c>
    </row>
    <row r="55" spans="2:10" s="73" customFormat="1" ht="29.25" customHeight="1" outlineLevel="1">
      <c r="B55" s="19" t="s">
        <v>235</v>
      </c>
      <c r="C55" s="89">
        <v>102706</v>
      </c>
      <c r="D55" s="89" t="s">
        <v>100</v>
      </c>
      <c r="E55" s="110" t="s">
        <v>103</v>
      </c>
      <c r="F55" s="89" t="s">
        <v>44</v>
      </c>
      <c r="G55" s="83">
        <v>1</v>
      </c>
      <c r="H55" s="216">
        <v>1799</v>
      </c>
      <c r="I55" s="217">
        <f t="shared" ref="I55" si="15">(H55*J$8)+H55</f>
        <v>2347.8952218022796</v>
      </c>
      <c r="J55" s="217">
        <f t="shared" ref="J55" si="16">I55*G55</f>
        <v>2347.8952218022796</v>
      </c>
    </row>
    <row r="56" spans="2:10" s="73" customFormat="1" ht="29.25" customHeight="1" outlineLevel="1">
      <c r="B56" s="19" t="s">
        <v>236</v>
      </c>
      <c r="C56" s="89">
        <v>50681</v>
      </c>
      <c r="D56" s="89" t="s">
        <v>26</v>
      </c>
      <c r="E56" s="110" t="s">
        <v>104</v>
      </c>
      <c r="F56" s="89" t="s">
        <v>13</v>
      </c>
      <c r="G56" s="83">
        <f>(0.2*0.2*4.5)</f>
        <v>0.18000000000000005</v>
      </c>
      <c r="H56" s="216">
        <v>3165.5</v>
      </c>
      <c r="I56" s="217">
        <f t="shared" ref="I56" si="17">(H56*J$8)+H56</f>
        <v>4131.3298080128488</v>
      </c>
      <c r="J56" s="217">
        <f t="shared" ref="J56" si="18">I56*G56</f>
        <v>743.63936544231296</v>
      </c>
    </row>
    <row r="57" spans="2:10" ht="20.100000000000001" customHeight="1" outlineLevel="1">
      <c r="B57" s="12"/>
      <c r="C57" s="13"/>
      <c r="D57" s="13"/>
      <c r="E57" s="13"/>
      <c r="F57" s="13"/>
      <c r="G57" s="14" t="s">
        <v>17</v>
      </c>
      <c r="H57" s="218"/>
      <c r="I57" s="218"/>
      <c r="J57" s="221">
        <f>J56+J55+J54+J53+J52</f>
        <v>8977.5343285005165</v>
      </c>
    </row>
    <row r="58" spans="2:10" ht="20.100000000000001" customHeight="1">
      <c r="B58" s="15"/>
      <c r="C58" s="16"/>
      <c r="D58" s="16"/>
      <c r="E58" s="90"/>
      <c r="F58" s="90"/>
      <c r="G58" s="17" t="s">
        <v>25</v>
      </c>
      <c r="H58" s="223"/>
      <c r="I58" s="118"/>
      <c r="J58" s="118">
        <f>J57+J50+J35+J30+J24+J18+J21</f>
        <v>169049.78170181875</v>
      </c>
    </row>
    <row r="59" spans="2:10" ht="20.100000000000001" customHeight="1">
      <c r="B59" s="84"/>
      <c r="C59" s="84"/>
      <c r="D59" s="84"/>
      <c r="E59" s="5"/>
      <c r="F59" s="84"/>
      <c r="G59" s="87"/>
      <c r="H59" s="224"/>
      <c r="I59" s="224"/>
      <c r="J59" s="225"/>
    </row>
    <row r="60" spans="2:10" ht="20.100000000000001" customHeight="1" thickBot="1"/>
    <row r="61" spans="2:10" ht="12.75" customHeight="1">
      <c r="B61" s="242"/>
      <c r="C61" s="243"/>
      <c r="D61" s="243"/>
      <c r="E61" s="243"/>
      <c r="F61" s="243"/>
      <c r="G61" s="244"/>
    </row>
    <row r="62" spans="2:10">
      <c r="B62" s="245"/>
      <c r="C62" s="246"/>
      <c r="D62" s="246"/>
      <c r="E62" s="246"/>
      <c r="F62" s="246"/>
      <c r="G62" s="247"/>
    </row>
    <row r="63" spans="2:10" ht="15">
      <c r="B63" s="245"/>
      <c r="C63" s="246"/>
      <c r="D63" s="246"/>
      <c r="E63" s="246"/>
      <c r="F63" s="246"/>
      <c r="G63" s="247"/>
      <c r="J63" s="226"/>
    </row>
    <row r="64" spans="2:10">
      <c r="B64" s="245"/>
      <c r="C64" s="246"/>
      <c r="D64" s="246"/>
      <c r="E64" s="246"/>
      <c r="F64" s="246"/>
      <c r="G64" s="247"/>
    </row>
    <row r="65" spans="1:10">
      <c r="B65" s="245"/>
      <c r="C65" s="246"/>
      <c r="D65" s="246"/>
      <c r="E65" s="246"/>
      <c r="F65" s="246"/>
      <c r="G65" s="247"/>
    </row>
    <row r="66" spans="1:10">
      <c r="B66" s="227"/>
      <c r="C66" s="228"/>
      <c r="D66" s="228"/>
      <c r="E66" s="228"/>
      <c r="F66" s="228"/>
      <c r="G66" s="229"/>
    </row>
    <row r="67" spans="1:10">
      <c r="B67" s="227"/>
      <c r="C67" s="228"/>
      <c r="D67" s="228"/>
      <c r="E67" s="228"/>
      <c r="F67" s="228"/>
      <c r="G67" s="229"/>
    </row>
    <row r="68" spans="1:10" s="92" customFormat="1">
      <c r="A68" s="72"/>
      <c r="B68" s="227"/>
      <c r="C68" s="228"/>
      <c r="D68" s="228"/>
      <c r="E68" s="228"/>
      <c r="F68" s="228"/>
      <c r="G68" s="229"/>
      <c r="H68" s="210"/>
      <c r="I68" s="210"/>
      <c r="J68" s="210"/>
    </row>
    <row r="69" spans="1:10" s="92" customFormat="1" ht="13.5" thickBot="1">
      <c r="A69" s="72"/>
      <c r="B69" s="230"/>
      <c r="C69" s="231"/>
      <c r="D69" s="231"/>
      <c r="E69" s="231"/>
      <c r="F69" s="231"/>
      <c r="G69" s="232"/>
      <c r="H69" s="210"/>
      <c r="I69" s="210"/>
      <c r="J69" s="210"/>
    </row>
  </sheetData>
  <dataConsolidate/>
  <mergeCells count="9">
    <mergeCell ref="B68:G69"/>
    <mergeCell ref="B1:J3"/>
    <mergeCell ref="B61:G65"/>
    <mergeCell ref="B66:G67"/>
    <mergeCell ref="B7:E7"/>
    <mergeCell ref="C20:D20"/>
    <mergeCell ref="C34:D34"/>
    <mergeCell ref="B10:J10"/>
    <mergeCell ref="C17:D17"/>
  </mergeCells>
  <phoneticPr fontId="40" type="noConversion"/>
  <conditionalFormatting sqref="G11 H50:I50 G18:I18">
    <cfRule type="cellIs" dxfId="21" priority="353" stopIfTrue="1" operator="equal">
      <formula>0</formula>
    </cfRule>
  </conditionalFormatting>
  <conditionalFormatting sqref="G24">
    <cfRule type="cellIs" dxfId="20" priority="344" stopIfTrue="1" operator="equal">
      <formula>0</formula>
    </cfRule>
  </conditionalFormatting>
  <conditionalFormatting sqref="G35">
    <cfRule type="cellIs" dxfId="19" priority="339" stopIfTrue="1" operator="equal">
      <formula>0</formula>
    </cfRule>
  </conditionalFormatting>
  <conditionalFormatting sqref="G50">
    <cfRule type="cellIs" dxfId="18" priority="335" stopIfTrue="1" operator="equal">
      <formula>0</formula>
    </cfRule>
  </conditionalFormatting>
  <conditionalFormatting sqref="G57">
    <cfRule type="cellIs" dxfId="17" priority="333" stopIfTrue="1" operator="equal">
      <formula>0</formula>
    </cfRule>
  </conditionalFormatting>
  <conditionalFormatting sqref="H11:I11">
    <cfRule type="cellIs" dxfId="16" priority="3" stopIfTrue="1" operator="equal">
      <formula>0</formula>
    </cfRule>
  </conditionalFormatting>
  <conditionalFormatting sqref="G30">
    <cfRule type="cellIs" dxfId="15" priority="2" stopIfTrue="1" operator="equal">
      <formula>0</formula>
    </cfRule>
  </conditionalFormatting>
  <conditionalFormatting sqref="G21">
    <cfRule type="cellIs" dxfId="14" priority="1" stopIfTrue="1" operator="equal">
      <formula>0</formula>
    </cfRule>
  </conditionalFormatting>
  <printOptions horizontalCentered="1"/>
  <pageMargins left="0.19685039370078741" right="0.19685039370078741" top="0.55118110236220474" bottom="0.62992125984251968" header="0.39370078740157483" footer="0.27559055118110237"/>
  <pageSetup paperSize="9" scale="56" fitToHeight="0" orientation="portrait" r:id="rId1"/>
  <headerFooter alignWithMargins="0">
    <oddFooter>&amp;C&amp;F&amp;R&amp;P/&amp;N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topLeftCell="A10" zoomScale="80" zoomScaleNormal="80" workbookViewId="0">
      <selection activeCell="E27" sqref="E27"/>
    </sheetView>
  </sheetViews>
  <sheetFormatPr defaultRowHeight="12.75"/>
  <cols>
    <col min="2" max="2" width="46.5703125" customWidth="1"/>
    <col min="3" max="3" width="16.7109375" customWidth="1"/>
    <col min="4" max="4" width="10" customWidth="1"/>
    <col min="5" max="7" width="16.7109375" customWidth="1"/>
  </cols>
  <sheetData>
    <row r="1" spans="1:7">
      <c r="A1" s="261" t="s">
        <v>45</v>
      </c>
      <c r="B1" s="262"/>
      <c r="C1" s="262"/>
      <c r="D1" s="262"/>
      <c r="E1" s="262"/>
      <c r="F1" s="262"/>
      <c r="G1" s="263"/>
    </row>
    <row r="2" spans="1:7" ht="59.25" customHeight="1" thickBot="1">
      <c r="A2" s="264"/>
      <c r="B2" s="265"/>
      <c r="C2" s="265"/>
      <c r="D2" s="265"/>
      <c r="E2" s="265"/>
      <c r="F2" s="265"/>
      <c r="G2" s="266"/>
    </row>
    <row r="3" spans="1:7" ht="13.5" thickBot="1">
      <c r="A3" s="27"/>
      <c r="B3" s="27"/>
      <c r="C3" s="28"/>
      <c r="D3" s="29"/>
      <c r="E3" s="30"/>
      <c r="F3" s="27"/>
      <c r="G3" s="27"/>
    </row>
    <row r="4" spans="1:7">
      <c r="A4" s="31" t="s">
        <v>210</v>
      </c>
      <c r="B4" s="32"/>
      <c r="C4" s="33"/>
      <c r="D4" s="34"/>
      <c r="E4" s="35"/>
      <c r="F4" s="36"/>
      <c r="G4" s="150"/>
    </row>
    <row r="5" spans="1:7">
      <c r="A5" s="37" t="s">
        <v>99</v>
      </c>
      <c r="B5" s="38"/>
      <c r="C5" s="39"/>
      <c r="D5" s="40"/>
      <c r="E5" s="41"/>
      <c r="F5" s="42"/>
      <c r="G5" s="151"/>
    </row>
    <row r="6" spans="1:7" ht="13.5" thickBot="1">
      <c r="A6" s="44" t="s">
        <v>211</v>
      </c>
      <c r="B6" s="45"/>
      <c r="C6" s="46"/>
      <c r="D6" s="47"/>
      <c r="E6" s="48"/>
      <c r="F6" s="49"/>
      <c r="G6" s="152"/>
    </row>
    <row r="7" spans="1:7" ht="13.5" thickBot="1">
      <c r="A7" s="38"/>
      <c r="B7" s="38"/>
      <c r="C7" s="39"/>
      <c r="D7" s="40"/>
      <c r="E7" s="41"/>
      <c r="F7" s="43"/>
      <c r="G7" s="43"/>
    </row>
    <row r="8" spans="1:7" ht="16.5" thickBot="1">
      <c r="A8" s="258" t="s">
        <v>19</v>
      </c>
      <c r="B8" s="259"/>
      <c r="C8" s="259"/>
      <c r="D8" s="259"/>
      <c r="E8" s="259"/>
      <c r="F8" s="259"/>
      <c r="G8" s="260"/>
    </row>
    <row r="9" spans="1:7" ht="13.5" thickBot="1">
      <c r="A9" s="50"/>
      <c r="B9" s="50"/>
      <c r="C9" s="50"/>
      <c r="D9" s="50"/>
      <c r="E9" s="50"/>
      <c r="F9" s="50"/>
      <c r="G9" s="50"/>
    </row>
    <row r="10" spans="1:7">
      <c r="A10" s="51" t="s">
        <v>0</v>
      </c>
      <c r="B10" s="52" t="s">
        <v>10</v>
      </c>
      <c r="C10" s="53" t="s">
        <v>12</v>
      </c>
      <c r="D10" s="52" t="s">
        <v>20</v>
      </c>
      <c r="E10" s="52" t="s">
        <v>252</v>
      </c>
      <c r="F10" s="52" t="s">
        <v>253</v>
      </c>
      <c r="G10" s="52" t="s">
        <v>254</v>
      </c>
    </row>
    <row r="11" spans="1:7">
      <c r="A11" s="54"/>
      <c r="B11" s="55"/>
      <c r="C11" s="56"/>
      <c r="D11" s="57"/>
      <c r="E11" s="57"/>
      <c r="F11" s="57"/>
      <c r="G11" s="57"/>
    </row>
    <row r="12" spans="1:7">
      <c r="A12" s="58">
        <f>PLANILHA!B12</f>
        <v>1</v>
      </c>
      <c r="B12" s="59" t="s">
        <v>18</v>
      </c>
      <c r="C12" s="60">
        <f>PLANILHA!J18</f>
        <v>16227.636396508939</v>
      </c>
      <c r="D12" s="61">
        <f>C12/$C$28</f>
        <v>9.5993240766984983E-2</v>
      </c>
      <c r="E12" s="62">
        <v>1</v>
      </c>
      <c r="F12" s="61"/>
      <c r="G12" s="57"/>
    </row>
    <row r="13" spans="1:7">
      <c r="A13" s="58"/>
      <c r="B13" s="57"/>
      <c r="C13" s="60"/>
      <c r="D13" s="61"/>
      <c r="E13" s="63">
        <f>C12*E12</f>
        <v>16227.636396508939</v>
      </c>
      <c r="F13" s="63"/>
      <c r="G13" s="57"/>
    </row>
    <row r="14" spans="1:7" s="21" customFormat="1">
      <c r="A14" s="58">
        <v>2</v>
      </c>
      <c r="B14" s="57" t="s">
        <v>216</v>
      </c>
      <c r="C14" s="60">
        <f>PLANILHA!J20</f>
        <v>10464.121350398176</v>
      </c>
      <c r="D14" s="61">
        <f>C14/$C$28</f>
        <v>6.1899644264879851E-2</v>
      </c>
      <c r="E14" s="62">
        <v>0.27</v>
      </c>
      <c r="F14" s="62">
        <v>0.5</v>
      </c>
      <c r="G14" s="62">
        <v>0.23</v>
      </c>
    </row>
    <row r="15" spans="1:7" s="21" customFormat="1">
      <c r="A15" s="58"/>
      <c r="B15" s="57"/>
      <c r="C15" s="60"/>
      <c r="D15" s="61"/>
      <c r="E15" s="63">
        <f>C14*E14</f>
        <v>2825.3127646075077</v>
      </c>
      <c r="F15" s="63">
        <f>C14*F14</f>
        <v>5232.0606751990881</v>
      </c>
      <c r="G15" s="63">
        <f>C14*G14</f>
        <v>2406.7479105915804</v>
      </c>
    </row>
    <row r="16" spans="1:7">
      <c r="A16" s="58">
        <v>3</v>
      </c>
      <c r="B16" s="57" t="str">
        <f>PLANILHA!E22</f>
        <v>MOVIMENTAÇÃO DE TERRA</v>
      </c>
      <c r="C16" s="60">
        <f>PLANILHA!J24</f>
        <v>8973.5537390472109</v>
      </c>
      <c r="D16" s="61">
        <f>C16/$C$28</f>
        <v>5.3082314858444252E-2</v>
      </c>
      <c r="E16" s="62">
        <v>1</v>
      </c>
      <c r="F16" s="64"/>
      <c r="G16" s="61"/>
    </row>
    <row r="17" spans="1:7">
      <c r="A17" s="58"/>
      <c r="B17" s="57"/>
      <c r="C17" s="60"/>
      <c r="D17" s="61"/>
      <c r="E17" s="63">
        <f>$C16*E16</f>
        <v>8973.5537390472109</v>
      </c>
      <c r="F17" s="63"/>
      <c r="G17" s="63"/>
    </row>
    <row r="18" spans="1:7">
      <c r="A18" s="58">
        <v>4</v>
      </c>
      <c r="B18" s="57" t="str">
        <f>PLANILHA!E25</f>
        <v>PISOS</v>
      </c>
      <c r="C18" s="60">
        <f>PLANILHA!J30</f>
        <v>44491.13262978752</v>
      </c>
      <c r="D18" s="61">
        <f>C18/$C$28</f>
        <v>0.26318361480208202</v>
      </c>
      <c r="E18" s="62">
        <v>0.1</v>
      </c>
      <c r="F18" s="62">
        <v>0.45</v>
      </c>
      <c r="G18" s="62">
        <v>0.45</v>
      </c>
    </row>
    <row r="19" spans="1:7">
      <c r="A19" s="58"/>
      <c r="B19" s="57"/>
      <c r="C19" s="60"/>
      <c r="D19" s="61"/>
      <c r="E19" s="63">
        <f>E18*C18</f>
        <v>4449.1132629787526</v>
      </c>
      <c r="F19" s="63">
        <f>F18*C18</f>
        <v>20021.009683404383</v>
      </c>
      <c r="G19" s="63">
        <f>G18*C18</f>
        <v>20021.009683404383</v>
      </c>
    </row>
    <row r="20" spans="1:7">
      <c r="A20" s="58">
        <v>5</v>
      </c>
      <c r="B20" s="57" t="str">
        <f>PLANILHA!E31</f>
        <v>URBANIZAÇÃO</v>
      </c>
      <c r="C20" s="60">
        <f>PLANILHA!J35</f>
        <v>10409.733708375317</v>
      </c>
      <c r="D20" s="61">
        <f>C20/$C$28</f>
        <v>6.1577918667394073E-2</v>
      </c>
      <c r="E20" s="57"/>
      <c r="F20" s="62">
        <v>0.7</v>
      </c>
      <c r="G20" s="62">
        <v>0.3</v>
      </c>
    </row>
    <row r="21" spans="1:7">
      <c r="A21" s="58"/>
      <c r="B21" s="57"/>
      <c r="C21" s="60"/>
      <c r="D21" s="61"/>
      <c r="E21" s="57"/>
      <c r="F21" s="63">
        <f>C20*F20</f>
        <v>7286.8135958627217</v>
      </c>
      <c r="G21" s="63">
        <f>C20*G20</f>
        <v>3122.9201125125951</v>
      </c>
    </row>
    <row r="22" spans="1:7" s="21" customFormat="1">
      <c r="A22" s="58">
        <v>6</v>
      </c>
      <c r="B22" s="57" t="str">
        <f>PLANILHA!E36</f>
        <v>SISTEMA ELÉTRICO</v>
      </c>
      <c r="C22" s="60">
        <f>PLANILHA!J50</f>
        <v>69506.069549201085</v>
      </c>
      <c r="D22" s="61">
        <f>C22/$C$28</f>
        <v>0.41115740493413067</v>
      </c>
      <c r="E22" s="57"/>
      <c r="F22" s="62">
        <v>0.4</v>
      </c>
      <c r="G22" s="62">
        <v>0.6</v>
      </c>
    </row>
    <row r="23" spans="1:7" s="21" customFormat="1">
      <c r="A23" s="58"/>
      <c r="B23" s="57"/>
      <c r="C23" s="60"/>
      <c r="D23" s="61"/>
      <c r="E23" s="57"/>
      <c r="F23" s="63">
        <f>F22*C22</f>
        <v>27802.427819680437</v>
      </c>
      <c r="G23" s="63">
        <f>G22*C22</f>
        <v>41703.641729520648</v>
      </c>
    </row>
    <row r="24" spans="1:7" s="21" customFormat="1">
      <c r="A24" s="58">
        <v>7</v>
      </c>
      <c r="B24" s="57" t="str">
        <f>PLANILHA!E51</f>
        <v>DIVERSOS</v>
      </c>
      <c r="C24" s="60">
        <f>PLANILHA!J57</f>
        <v>8977.5343285005165</v>
      </c>
      <c r="D24" s="61">
        <f>C24/$C$28</f>
        <v>5.3105861706084237E-2</v>
      </c>
      <c r="E24" s="57"/>
      <c r="F24" s="63"/>
      <c r="G24" s="62">
        <v>1</v>
      </c>
    </row>
    <row r="25" spans="1:7" s="21" customFormat="1">
      <c r="A25" s="58"/>
      <c r="B25" s="57"/>
      <c r="C25" s="60"/>
      <c r="D25" s="61"/>
      <c r="E25" s="57"/>
      <c r="F25" s="63"/>
      <c r="G25" s="63">
        <f>G24*C24</f>
        <v>8977.5343285005165</v>
      </c>
    </row>
    <row r="26" spans="1:7" ht="13.5" thickBot="1">
      <c r="A26" s="75"/>
      <c r="B26" s="76"/>
      <c r="C26" s="77"/>
      <c r="D26" s="78"/>
      <c r="E26" s="76"/>
      <c r="F26" s="79"/>
      <c r="G26" s="79"/>
    </row>
    <row r="27" spans="1:7" ht="13.5" thickBot="1">
      <c r="A27" s="50"/>
      <c r="B27" s="50"/>
      <c r="C27" s="65"/>
      <c r="D27" s="50"/>
      <c r="E27" s="50"/>
      <c r="F27" s="50"/>
      <c r="G27" s="50"/>
    </row>
    <row r="28" spans="1:7" ht="13.5" thickBot="1">
      <c r="A28" s="256" t="s">
        <v>21</v>
      </c>
      <c r="B28" s="257"/>
      <c r="C28" s="66">
        <f>C24+C22+C20+C18+C16+C12+C14</f>
        <v>169049.78170181875</v>
      </c>
      <c r="D28" s="68">
        <f>SUM(D11:D26)</f>
        <v>1</v>
      </c>
      <c r="E28" s="69">
        <f>E19+E17+E13+E15</f>
        <v>32475.616163142411</v>
      </c>
      <c r="F28" s="69">
        <f>F21+F19+F23+F15</f>
        <v>60342.311774146627</v>
      </c>
      <c r="G28" s="153">
        <f>G23+G21+G19+G25+G15</f>
        <v>76231.853764529733</v>
      </c>
    </row>
    <row r="29" spans="1:7" ht="13.5" thickBot="1">
      <c r="A29" s="50"/>
      <c r="B29" s="50"/>
      <c r="C29" s="65"/>
      <c r="D29" s="50"/>
      <c r="E29" s="108">
        <f>E28</f>
        <v>32475.616163142411</v>
      </c>
      <c r="F29" s="108">
        <f>F28+E29</f>
        <v>92817.927937289031</v>
      </c>
      <c r="G29" s="154">
        <f t="shared" ref="G29" si="0">G28+F29</f>
        <v>169049.78170181875</v>
      </c>
    </row>
    <row r="30" spans="1:7" ht="13.5" thickBot="1">
      <c r="A30" s="50"/>
      <c r="B30" s="50"/>
      <c r="C30" s="65"/>
      <c r="D30" s="50"/>
      <c r="E30" s="67">
        <f>E29/C$28</f>
        <v>0.19210682105715501</v>
      </c>
      <c r="F30" s="67">
        <f>F29/C28</f>
        <v>0.54905677489135996</v>
      </c>
      <c r="G30" s="155">
        <f>G29/C28</f>
        <v>1</v>
      </c>
    </row>
  </sheetData>
  <mergeCells count="3">
    <mergeCell ref="A28:B28"/>
    <mergeCell ref="A8:G8"/>
    <mergeCell ref="A1:G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66ACC-93B6-4737-B8D2-BCA9A86FA475}">
  <dimension ref="A1:F190"/>
  <sheetViews>
    <sheetView zoomScale="85" zoomScaleNormal="85" workbookViewId="0">
      <selection activeCell="B13" sqref="B13"/>
    </sheetView>
  </sheetViews>
  <sheetFormatPr defaultRowHeight="12.75"/>
  <cols>
    <col min="1" max="1" width="15.7109375" customWidth="1"/>
    <col min="2" max="2" width="39.28515625" style="126" customWidth="1"/>
    <col min="4" max="4" width="8.42578125" customWidth="1"/>
    <col min="5" max="5" width="11.42578125" customWidth="1"/>
    <col min="6" max="6" width="12" style="120" bestFit="1" customWidth="1"/>
  </cols>
  <sheetData>
    <row r="1" spans="1:6" ht="70.5" customHeight="1" thickBot="1">
      <c r="A1" s="273" t="s">
        <v>98</v>
      </c>
      <c r="B1" s="274"/>
      <c r="C1" s="274"/>
      <c r="D1" s="274"/>
      <c r="E1" s="274"/>
      <c r="F1" s="275"/>
    </row>
    <row r="2" spans="1:6" ht="15">
      <c r="A2" s="129" t="s">
        <v>69</v>
      </c>
      <c r="B2" s="270" t="str">
        <f>PLANILHA!E34</f>
        <v>Banco em concreto 1,80x0,6m</v>
      </c>
      <c r="C2" s="271"/>
      <c r="D2" s="271"/>
      <c r="E2" s="272"/>
      <c r="F2" s="130" t="s">
        <v>44</v>
      </c>
    </row>
    <row r="3" spans="1:6" ht="15">
      <c r="A3" s="131" t="s">
        <v>60</v>
      </c>
      <c r="B3" s="123" t="s">
        <v>61</v>
      </c>
      <c r="C3" s="113" t="s">
        <v>44</v>
      </c>
      <c r="D3" s="113" t="s">
        <v>62</v>
      </c>
      <c r="E3" s="114" t="s">
        <v>63</v>
      </c>
      <c r="F3" s="132" t="s">
        <v>64</v>
      </c>
    </row>
    <row r="4" spans="1:6" ht="28.5">
      <c r="A4" s="133" t="s">
        <v>68</v>
      </c>
      <c r="B4" s="119" t="s">
        <v>67</v>
      </c>
      <c r="C4" s="104" t="s">
        <v>13</v>
      </c>
      <c r="D4" s="104">
        <v>0.02</v>
      </c>
      <c r="E4" s="115">
        <v>51.21</v>
      </c>
      <c r="F4" s="134">
        <f>E4*D4</f>
        <v>1.0242</v>
      </c>
    </row>
    <row r="5" spans="1:6" ht="14.25">
      <c r="A5" s="133" t="s">
        <v>71</v>
      </c>
      <c r="B5" s="119" t="s">
        <v>70</v>
      </c>
      <c r="C5" s="104" t="s">
        <v>13</v>
      </c>
      <c r="D5" s="104">
        <v>0.01</v>
      </c>
      <c r="E5" s="115">
        <v>613.73</v>
      </c>
      <c r="F5" s="134">
        <f t="shared" ref="F5:F8" si="0">E5*D5</f>
        <v>6.1373000000000006</v>
      </c>
    </row>
    <row r="6" spans="1:6" ht="28.5">
      <c r="A6" s="133" t="s">
        <v>73</v>
      </c>
      <c r="B6" s="119" t="s">
        <v>72</v>
      </c>
      <c r="C6" s="104" t="s">
        <v>13</v>
      </c>
      <c r="D6" s="104">
        <f>(0.6+1.8+0.6)*0.6*0.1</f>
        <v>0.18</v>
      </c>
      <c r="E6" s="115">
        <v>3438.58</v>
      </c>
      <c r="F6" s="134">
        <f t="shared" si="0"/>
        <v>618.94439999999997</v>
      </c>
    </row>
    <row r="7" spans="1:6" ht="42.75">
      <c r="A7" s="133" t="s">
        <v>74</v>
      </c>
      <c r="B7" s="119" t="s">
        <v>75</v>
      </c>
      <c r="C7" s="104" t="s">
        <v>76</v>
      </c>
      <c r="D7" s="104">
        <f>(0.6+1.8+0.6)*2</f>
        <v>6</v>
      </c>
      <c r="E7" s="115">
        <v>22.09</v>
      </c>
      <c r="F7" s="134">
        <f t="shared" si="0"/>
        <v>132.54</v>
      </c>
    </row>
    <row r="8" spans="1:6" ht="14.25">
      <c r="A8" s="133" t="s">
        <v>78</v>
      </c>
      <c r="B8" s="119" t="s">
        <v>77</v>
      </c>
      <c r="C8" s="104" t="s">
        <v>65</v>
      </c>
      <c r="D8" s="117">
        <v>1</v>
      </c>
      <c r="E8" s="115">
        <v>23.32</v>
      </c>
      <c r="F8" s="134">
        <f t="shared" si="0"/>
        <v>23.32</v>
      </c>
    </row>
    <row r="9" spans="1:6" ht="15">
      <c r="A9" s="133"/>
      <c r="B9" s="124"/>
      <c r="C9" s="107"/>
      <c r="D9" s="107"/>
      <c r="E9" s="116" t="s">
        <v>66</v>
      </c>
      <c r="F9" s="135">
        <f>SUM(F4:F8)</f>
        <v>781.96590000000003</v>
      </c>
    </row>
    <row r="10" spans="1:6" s="21" customFormat="1" ht="15">
      <c r="A10" s="136"/>
      <c r="B10" s="125"/>
      <c r="C10" s="121"/>
      <c r="D10" s="121"/>
      <c r="E10" s="122"/>
      <c r="F10" s="137"/>
    </row>
    <row r="11" spans="1:6" s="21" customFormat="1" ht="15">
      <c r="A11" s="131" t="s">
        <v>217</v>
      </c>
      <c r="B11" s="267" t="str">
        <f>PLANILHA!E19</f>
        <v>ADMINISTRAÇÃO LOCAL DA OBRA</v>
      </c>
      <c r="C11" s="268"/>
      <c r="D11" s="268"/>
      <c r="E11" s="269"/>
      <c r="F11" s="138" t="s">
        <v>44</v>
      </c>
    </row>
    <row r="12" spans="1:6" s="21" customFormat="1" ht="15">
      <c r="A12" s="131" t="s">
        <v>60</v>
      </c>
      <c r="B12" s="123" t="s">
        <v>61</v>
      </c>
      <c r="C12" s="113" t="s">
        <v>44</v>
      </c>
      <c r="D12" s="113" t="s">
        <v>62</v>
      </c>
      <c r="E12" s="114" t="s">
        <v>63</v>
      </c>
      <c r="F12" s="132" t="s">
        <v>64</v>
      </c>
    </row>
    <row r="13" spans="1:6" s="21" customFormat="1" ht="42.75">
      <c r="A13" s="133" t="s">
        <v>220</v>
      </c>
      <c r="B13" s="119" t="s">
        <v>218</v>
      </c>
      <c r="C13" s="104" t="s">
        <v>117</v>
      </c>
      <c r="D13" s="104">
        <v>30</v>
      </c>
      <c r="E13" s="115">
        <v>82.16</v>
      </c>
      <c r="F13" s="134">
        <f t="shared" ref="F13:F14" si="1">E13*D13</f>
        <v>2464.7999999999997</v>
      </c>
    </row>
    <row r="14" spans="1:6" s="21" customFormat="1" ht="28.5">
      <c r="A14" s="133" t="s">
        <v>221</v>
      </c>
      <c r="B14" s="119" t="s">
        <v>219</v>
      </c>
      <c r="C14" s="104" t="s">
        <v>117</v>
      </c>
      <c r="D14" s="104">
        <v>300</v>
      </c>
      <c r="E14" s="115">
        <v>18.510000000000002</v>
      </c>
      <c r="F14" s="134">
        <f t="shared" si="1"/>
        <v>5553.0000000000009</v>
      </c>
    </row>
    <row r="15" spans="1:6" s="21" customFormat="1" ht="15">
      <c r="A15" s="133"/>
      <c r="B15" s="124"/>
      <c r="C15" s="107"/>
      <c r="D15" s="107"/>
      <c r="E15" s="116" t="s">
        <v>66</v>
      </c>
      <c r="F15" s="135">
        <f>F13+F14</f>
        <v>8017.8000000000011</v>
      </c>
    </row>
    <row r="16" spans="1:6" s="21" customFormat="1" ht="15">
      <c r="A16" s="136"/>
      <c r="B16" s="125"/>
      <c r="C16" s="121"/>
      <c r="D16" s="121"/>
      <c r="E16" s="122"/>
      <c r="F16" s="137"/>
    </row>
    <row r="17" spans="1:6" s="21" customFormat="1" ht="15">
      <c r="A17" s="131" t="s">
        <v>246</v>
      </c>
      <c r="B17" s="267" t="str">
        <f>PLANILHA!E17</f>
        <v>Mobilização e desmobilização</v>
      </c>
      <c r="C17" s="268"/>
      <c r="D17" s="268"/>
      <c r="E17" s="269"/>
      <c r="F17" s="138" t="s">
        <v>44</v>
      </c>
    </row>
    <row r="18" spans="1:6" s="21" customFormat="1" ht="15">
      <c r="A18" s="131" t="s">
        <v>60</v>
      </c>
      <c r="B18" s="123" t="s">
        <v>61</v>
      </c>
      <c r="C18" s="113" t="s">
        <v>44</v>
      </c>
      <c r="D18" s="113" t="s">
        <v>62</v>
      </c>
      <c r="E18" s="114" t="s">
        <v>63</v>
      </c>
      <c r="F18" s="132" t="s">
        <v>64</v>
      </c>
    </row>
    <row r="19" spans="1:6" s="21" customFormat="1" ht="85.5">
      <c r="A19" s="149" t="s">
        <v>251</v>
      </c>
      <c r="B19" s="119" t="s">
        <v>247</v>
      </c>
      <c r="C19" s="147" t="s">
        <v>249</v>
      </c>
      <c r="D19" s="104">
        <v>9</v>
      </c>
      <c r="E19" s="148">
        <v>185.85</v>
      </c>
      <c r="F19" s="134">
        <f t="shared" ref="F19:F20" si="2">E19*D19</f>
        <v>1672.6499999999999</v>
      </c>
    </row>
    <row r="20" spans="1:6" s="21" customFormat="1" ht="28.5">
      <c r="A20" s="149" t="s">
        <v>122</v>
      </c>
      <c r="B20" s="119" t="s">
        <v>248</v>
      </c>
      <c r="C20" s="147" t="s">
        <v>250</v>
      </c>
      <c r="D20" s="104">
        <v>5</v>
      </c>
      <c r="E20" s="148">
        <v>17.07</v>
      </c>
      <c r="F20" s="134">
        <f t="shared" si="2"/>
        <v>85.35</v>
      </c>
    </row>
    <row r="21" spans="1:6" s="21" customFormat="1" ht="15">
      <c r="A21" s="133"/>
      <c r="B21" s="124"/>
      <c r="C21" s="107"/>
      <c r="D21" s="107"/>
      <c r="E21" s="116" t="s">
        <v>66</v>
      </c>
      <c r="F21" s="135">
        <f>F19+F20</f>
        <v>1757.9999999999998</v>
      </c>
    </row>
    <row r="22" spans="1:6" s="21" customFormat="1" ht="15">
      <c r="A22" s="136"/>
      <c r="B22" s="125"/>
      <c r="C22" s="121"/>
      <c r="D22" s="121"/>
      <c r="E22" s="122"/>
      <c r="F22" s="137"/>
    </row>
    <row r="23" spans="1:6" ht="15">
      <c r="A23" s="131">
        <v>11340</v>
      </c>
      <c r="B23" s="267" t="str">
        <f>PLANILHA!E13</f>
        <v>Placa de obra em lona com plotagem de gráfica</v>
      </c>
      <c r="C23" s="268"/>
      <c r="D23" s="268"/>
      <c r="E23" s="269"/>
      <c r="F23" s="138" t="s">
        <v>1</v>
      </c>
    </row>
    <row r="24" spans="1:6" ht="15">
      <c r="A24" s="131" t="s">
        <v>60</v>
      </c>
      <c r="B24" s="123" t="s">
        <v>61</v>
      </c>
      <c r="C24" s="113" t="s">
        <v>44</v>
      </c>
      <c r="D24" s="113" t="s">
        <v>62</v>
      </c>
      <c r="E24" s="114" t="s">
        <v>63</v>
      </c>
      <c r="F24" s="132" t="s">
        <v>64</v>
      </c>
    </row>
    <row r="25" spans="1:6" ht="14.25">
      <c r="A25" s="133" t="s">
        <v>105</v>
      </c>
      <c r="B25" s="119" t="s">
        <v>110</v>
      </c>
      <c r="C25" s="104" t="s">
        <v>1</v>
      </c>
      <c r="D25" s="104">
        <v>1</v>
      </c>
      <c r="E25" s="115">
        <v>97</v>
      </c>
      <c r="F25" s="134">
        <f>E25*D25</f>
        <v>97</v>
      </c>
    </row>
    <row r="26" spans="1:6" ht="14.25">
      <c r="A26" s="133" t="s">
        <v>106</v>
      </c>
      <c r="B26" s="119" t="s">
        <v>111</v>
      </c>
      <c r="C26" s="104" t="s">
        <v>115</v>
      </c>
      <c r="D26" s="104">
        <v>0.1</v>
      </c>
      <c r="E26" s="115">
        <v>16.829999999999998</v>
      </c>
      <c r="F26" s="134">
        <f t="shared" ref="F26:F29" si="3">E26*D26</f>
        <v>1.6829999999999998</v>
      </c>
    </row>
    <row r="27" spans="1:6" ht="28.5">
      <c r="A27" s="133" t="s">
        <v>107</v>
      </c>
      <c r="B27" s="119" t="s">
        <v>112</v>
      </c>
      <c r="C27" s="104" t="s">
        <v>116</v>
      </c>
      <c r="D27" s="104">
        <v>0.41</v>
      </c>
      <c r="E27" s="115">
        <v>152</v>
      </c>
      <c r="F27" s="134">
        <f t="shared" si="3"/>
        <v>62.319999999999993</v>
      </c>
    </row>
    <row r="28" spans="1:6" ht="28.5">
      <c r="A28" s="133" t="s">
        <v>108</v>
      </c>
      <c r="B28" s="119" t="s">
        <v>113</v>
      </c>
      <c r="C28" s="104" t="s">
        <v>117</v>
      </c>
      <c r="D28" s="104">
        <v>0.4</v>
      </c>
      <c r="E28" s="115">
        <v>21.1</v>
      </c>
      <c r="F28" s="134">
        <f t="shared" si="3"/>
        <v>8.4400000000000013</v>
      </c>
    </row>
    <row r="29" spans="1:6" ht="28.5">
      <c r="A29" s="133" t="s">
        <v>109</v>
      </c>
      <c r="B29" s="119" t="s">
        <v>114</v>
      </c>
      <c r="C29" s="104" t="s">
        <v>117</v>
      </c>
      <c r="D29" s="117">
        <v>0.4</v>
      </c>
      <c r="E29" s="115">
        <v>17.07</v>
      </c>
      <c r="F29" s="134">
        <f t="shared" si="3"/>
        <v>6.8280000000000003</v>
      </c>
    </row>
    <row r="30" spans="1:6" ht="15">
      <c r="A30" s="133"/>
      <c r="B30" s="124"/>
      <c r="C30" s="107"/>
      <c r="D30" s="107"/>
      <c r="E30" s="116" t="s">
        <v>66</v>
      </c>
      <c r="F30" s="135">
        <f>SUM(F25:F29)</f>
        <v>176.27099999999999</v>
      </c>
    </row>
    <row r="31" spans="1:6">
      <c r="A31" s="139"/>
      <c r="B31" s="140"/>
      <c r="C31" s="121"/>
      <c r="D31" s="121"/>
      <c r="E31" s="121"/>
      <c r="F31" s="141"/>
    </row>
    <row r="32" spans="1:6" ht="15">
      <c r="A32" s="131">
        <v>10009</v>
      </c>
      <c r="B32" s="267" t="str">
        <f>PLANILHA!E15</f>
        <v>Locação da obra a trena</v>
      </c>
      <c r="C32" s="268"/>
      <c r="D32" s="268"/>
      <c r="E32" s="269"/>
      <c r="F32" s="138" t="s">
        <v>1</v>
      </c>
    </row>
    <row r="33" spans="1:6" ht="15">
      <c r="A33" s="131" t="s">
        <v>60</v>
      </c>
      <c r="B33" s="123" t="s">
        <v>61</v>
      </c>
      <c r="C33" s="113" t="s">
        <v>44</v>
      </c>
      <c r="D33" s="113" t="s">
        <v>62</v>
      </c>
      <c r="E33" s="114" t="s">
        <v>63</v>
      </c>
      <c r="F33" s="132" t="s">
        <v>64</v>
      </c>
    </row>
    <row r="34" spans="1:6" ht="14.25">
      <c r="A34" s="133" t="s">
        <v>118</v>
      </c>
      <c r="B34" s="119" t="s">
        <v>123</v>
      </c>
      <c r="C34" s="104" t="s">
        <v>65</v>
      </c>
      <c r="D34" s="104">
        <v>2E-3</v>
      </c>
      <c r="E34" s="115">
        <v>20.72</v>
      </c>
      <c r="F34" s="134">
        <f>E34*D34</f>
        <v>4.1439999999999998E-2</v>
      </c>
    </row>
    <row r="35" spans="1:6" ht="14.25">
      <c r="A35" s="133" t="s">
        <v>119</v>
      </c>
      <c r="B35" s="119" t="s">
        <v>124</v>
      </c>
      <c r="C35" s="104" t="s">
        <v>127</v>
      </c>
      <c r="D35" s="104">
        <v>0.01</v>
      </c>
      <c r="E35" s="115">
        <v>85</v>
      </c>
      <c r="F35" s="134">
        <f t="shared" ref="F35:F40" si="4">E35*D35</f>
        <v>0.85</v>
      </c>
    </row>
    <row r="36" spans="1:6" ht="28.5">
      <c r="A36" s="133" t="s">
        <v>107</v>
      </c>
      <c r="B36" s="119" t="s">
        <v>112</v>
      </c>
      <c r="C36" s="104" t="s">
        <v>127</v>
      </c>
      <c r="D36" s="104">
        <v>0.01</v>
      </c>
      <c r="E36" s="115">
        <v>152</v>
      </c>
      <c r="F36" s="134">
        <f t="shared" si="4"/>
        <v>1.52</v>
      </c>
    </row>
    <row r="37" spans="1:6" ht="14.25">
      <c r="A37" s="133" t="s">
        <v>120</v>
      </c>
      <c r="B37" s="119" t="s">
        <v>125</v>
      </c>
      <c r="C37" s="104" t="s">
        <v>65</v>
      </c>
      <c r="D37" s="104">
        <v>3.0000000000000001E-3</v>
      </c>
      <c r="E37" s="115">
        <v>16.88</v>
      </c>
      <c r="F37" s="134">
        <f t="shared" si="4"/>
        <v>5.0639999999999998E-2</v>
      </c>
    </row>
    <row r="38" spans="1:6" s="21" customFormat="1" ht="14.25">
      <c r="A38" s="133" t="s">
        <v>121</v>
      </c>
      <c r="B38" s="119" t="s">
        <v>126</v>
      </c>
      <c r="C38" s="104" t="s">
        <v>128</v>
      </c>
      <c r="D38" s="104">
        <v>0.01</v>
      </c>
      <c r="E38" s="115">
        <v>8.4499999999999993</v>
      </c>
      <c r="F38" s="134">
        <f t="shared" si="4"/>
        <v>8.4499999999999992E-2</v>
      </c>
    </row>
    <row r="39" spans="1:6" s="21" customFormat="1" ht="28.5">
      <c r="A39" s="133" t="s">
        <v>108</v>
      </c>
      <c r="B39" s="119" t="s">
        <v>113</v>
      </c>
      <c r="C39" s="104" t="s">
        <v>117</v>
      </c>
      <c r="D39" s="104">
        <v>7.0000000000000007E-2</v>
      </c>
      <c r="E39" s="115">
        <v>21.1</v>
      </c>
      <c r="F39" s="134">
        <f t="shared" si="4"/>
        <v>1.4770000000000003</v>
      </c>
    </row>
    <row r="40" spans="1:6" ht="28.5">
      <c r="A40" s="133" t="s">
        <v>122</v>
      </c>
      <c r="B40" s="119" t="s">
        <v>114</v>
      </c>
      <c r="C40" s="104" t="s">
        <v>117</v>
      </c>
      <c r="D40" s="117">
        <v>0.05</v>
      </c>
      <c r="E40" s="115">
        <v>17.07</v>
      </c>
      <c r="F40" s="134">
        <f t="shared" si="4"/>
        <v>0.85350000000000004</v>
      </c>
    </row>
    <row r="41" spans="1:6" ht="15">
      <c r="A41" s="133"/>
      <c r="B41" s="124"/>
      <c r="C41" s="107"/>
      <c r="D41" s="107"/>
      <c r="E41" s="116" t="s">
        <v>66</v>
      </c>
      <c r="F41" s="135">
        <v>4.87</v>
      </c>
    </row>
    <row r="42" spans="1:6">
      <c r="A42" s="139"/>
      <c r="B42" s="140"/>
      <c r="C42" s="121"/>
      <c r="D42" s="121"/>
      <c r="E42" s="121"/>
      <c r="F42" s="141"/>
    </row>
    <row r="43" spans="1:6" ht="15">
      <c r="A43" s="131">
        <v>30011</v>
      </c>
      <c r="B43" s="267" t="str">
        <f>PLANILHA!E23</f>
        <v xml:space="preserve">Aterro incluindo carga, descarga, transporte e apiloamento </v>
      </c>
      <c r="C43" s="268"/>
      <c r="D43" s="268"/>
      <c r="E43" s="269"/>
      <c r="F43" s="138" t="s">
        <v>13</v>
      </c>
    </row>
    <row r="44" spans="1:6" ht="15">
      <c r="A44" s="131" t="s">
        <v>60</v>
      </c>
      <c r="B44" s="123" t="s">
        <v>61</v>
      </c>
      <c r="C44" s="113" t="s">
        <v>44</v>
      </c>
      <c r="D44" s="113" t="s">
        <v>62</v>
      </c>
      <c r="E44" s="114" t="s">
        <v>63</v>
      </c>
      <c r="F44" s="132" t="s">
        <v>64</v>
      </c>
    </row>
    <row r="45" spans="1:6" ht="14.25">
      <c r="A45" s="133" t="s">
        <v>129</v>
      </c>
      <c r="B45" s="119" t="s">
        <v>131</v>
      </c>
      <c r="C45" s="104" t="s">
        <v>13</v>
      </c>
      <c r="D45" s="104">
        <v>1.25</v>
      </c>
      <c r="E45" s="115">
        <v>41</v>
      </c>
      <c r="F45" s="134">
        <f>E45*D45</f>
        <v>51.25</v>
      </c>
    </row>
    <row r="46" spans="1:6" ht="14.25">
      <c r="A46" s="133" t="s">
        <v>130</v>
      </c>
      <c r="B46" s="119" t="s">
        <v>132</v>
      </c>
      <c r="C46" s="104" t="s">
        <v>134</v>
      </c>
      <c r="D46" s="104">
        <v>0.3</v>
      </c>
      <c r="E46" s="115">
        <v>11.06</v>
      </c>
      <c r="F46" s="134">
        <f t="shared" ref="F46:F47" si="5">E46*D46</f>
        <v>3.3180000000000001</v>
      </c>
    </row>
    <row r="47" spans="1:6" ht="28.5">
      <c r="A47" s="133" t="s">
        <v>109</v>
      </c>
      <c r="B47" s="119" t="s">
        <v>133</v>
      </c>
      <c r="C47" s="104" t="s">
        <v>134</v>
      </c>
      <c r="D47" s="104">
        <v>3</v>
      </c>
      <c r="E47" s="115">
        <v>17.07</v>
      </c>
      <c r="F47" s="134">
        <f t="shared" si="5"/>
        <v>51.21</v>
      </c>
    </row>
    <row r="48" spans="1:6" ht="15">
      <c r="A48" s="133"/>
      <c r="B48" s="124"/>
      <c r="C48" s="107"/>
      <c r="D48" s="107"/>
      <c r="E48" s="116" t="s">
        <v>66</v>
      </c>
      <c r="F48" s="135">
        <f>F47+F46+F45</f>
        <v>105.77799999999999</v>
      </c>
    </row>
    <row r="49" spans="1:6">
      <c r="A49" s="139"/>
      <c r="B49" s="140"/>
      <c r="C49" s="121"/>
      <c r="D49" s="121"/>
      <c r="E49" s="121"/>
      <c r="F49" s="141"/>
    </row>
    <row r="50" spans="1:6" ht="15">
      <c r="A50" s="131">
        <v>260663</v>
      </c>
      <c r="B50" s="267" t="str">
        <f>PLANILHA!E26</f>
        <v xml:space="preserve">Blokret sextavado e= 8cm (incl. colchao de areia e rejuntamento) </v>
      </c>
      <c r="C50" s="268"/>
      <c r="D50" s="268"/>
      <c r="E50" s="269"/>
      <c r="F50" s="138" t="s">
        <v>1</v>
      </c>
    </row>
    <row r="51" spans="1:6" ht="15">
      <c r="A51" s="131" t="s">
        <v>60</v>
      </c>
      <c r="B51" s="123" t="s">
        <v>61</v>
      </c>
      <c r="C51" s="113" t="s">
        <v>44</v>
      </c>
      <c r="D51" s="113" t="s">
        <v>62</v>
      </c>
      <c r="E51" s="114" t="s">
        <v>63</v>
      </c>
      <c r="F51" s="132" t="s">
        <v>64</v>
      </c>
    </row>
    <row r="52" spans="1:6" ht="14.25">
      <c r="A52" s="133" t="s">
        <v>135</v>
      </c>
      <c r="B52" s="119" t="s">
        <v>139</v>
      </c>
      <c r="C52" s="104" t="s">
        <v>1</v>
      </c>
      <c r="D52" s="104">
        <v>1</v>
      </c>
      <c r="E52" s="115">
        <v>55</v>
      </c>
      <c r="F52" s="134">
        <f>E52*D52</f>
        <v>55</v>
      </c>
    </row>
    <row r="53" spans="1:6" ht="14.25">
      <c r="A53" s="133" t="s">
        <v>136</v>
      </c>
      <c r="B53" s="119" t="s">
        <v>140</v>
      </c>
      <c r="C53" s="104" t="s">
        <v>13</v>
      </c>
      <c r="D53" s="104">
        <v>0.1</v>
      </c>
      <c r="E53" s="115">
        <v>65.38</v>
      </c>
      <c r="F53" s="134">
        <f t="shared" ref="F53:F56" si="6">E53*D53</f>
        <v>6.5380000000000003</v>
      </c>
    </row>
    <row r="54" spans="1:6" ht="28.5">
      <c r="A54" s="133" t="s">
        <v>137</v>
      </c>
      <c r="B54" s="119" t="s">
        <v>141</v>
      </c>
      <c r="C54" s="104" t="s">
        <v>13</v>
      </c>
      <c r="D54" s="104">
        <v>1.7000000000000001E-2</v>
      </c>
      <c r="E54" s="115">
        <v>400.79</v>
      </c>
      <c r="F54" s="134">
        <f t="shared" si="6"/>
        <v>6.8134300000000012</v>
      </c>
    </row>
    <row r="55" spans="1:6" ht="28.5">
      <c r="A55" s="133" t="s">
        <v>138</v>
      </c>
      <c r="B55" s="119" t="s">
        <v>142</v>
      </c>
      <c r="C55" s="104" t="s">
        <v>117</v>
      </c>
      <c r="D55" s="104">
        <v>1</v>
      </c>
      <c r="E55" s="115">
        <v>21.18</v>
      </c>
      <c r="F55" s="134">
        <f t="shared" si="6"/>
        <v>21.18</v>
      </c>
    </row>
    <row r="56" spans="1:6" ht="28.5">
      <c r="A56" s="133" t="s">
        <v>109</v>
      </c>
      <c r="B56" s="119" t="s">
        <v>114</v>
      </c>
      <c r="C56" s="104" t="s">
        <v>117</v>
      </c>
      <c r="D56" s="104">
        <v>1</v>
      </c>
      <c r="E56" s="115">
        <v>17.07</v>
      </c>
      <c r="F56" s="134">
        <f t="shared" si="6"/>
        <v>17.07</v>
      </c>
    </row>
    <row r="57" spans="1:6" ht="15">
      <c r="A57" s="133"/>
      <c r="B57" s="124"/>
      <c r="C57" s="107"/>
      <c r="D57" s="107"/>
      <c r="E57" s="116" t="s">
        <v>66</v>
      </c>
      <c r="F57" s="135">
        <f>F54+F53+F52+F55+F56</f>
        <v>106.60142999999999</v>
      </c>
    </row>
    <row r="58" spans="1:6">
      <c r="A58" s="139"/>
      <c r="B58" s="140"/>
      <c r="C58" s="121"/>
      <c r="D58" s="121"/>
      <c r="E58" s="121"/>
      <c r="F58" s="141"/>
    </row>
    <row r="59" spans="1:6" ht="15">
      <c r="A59" s="131">
        <v>260168</v>
      </c>
      <c r="B59" s="267" t="str">
        <f>PLANILHA!E27</f>
        <v>Plantio de grama (incl. terra preta)</v>
      </c>
      <c r="C59" s="268"/>
      <c r="D59" s="268"/>
      <c r="E59" s="269"/>
      <c r="F59" s="138" t="s">
        <v>1</v>
      </c>
    </row>
    <row r="60" spans="1:6" ht="15">
      <c r="A60" s="131" t="s">
        <v>60</v>
      </c>
      <c r="B60" s="123" t="s">
        <v>61</v>
      </c>
      <c r="C60" s="113" t="s">
        <v>44</v>
      </c>
      <c r="D60" s="113" t="s">
        <v>62</v>
      </c>
      <c r="E60" s="114" t="s">
        <v>63</v>
      </c>
      <c r="F60" s="132" t="s">
        <v>64</v>
      </c>
    </row>
    <row r="61" spans="1:6" ht="14.25">
      <c r="A61" s="133" t="s">
        <v>143</v>
      </c>
      <c r="B61" s="119" t="s">
        <v>146</v>
      </c>
      <c r="C61" s="104" t="s">
        <v>1</v>
      </c>
      <c r="D61" s="104">
        <v>1.05</v>
      </c>
      <c r="E61" s="115">
        <v>8.5</v>
      </c>
      <c r="F61" s="134">
        <f>E61*D61</f>
        <v>8.9250000000000007</v>
      </c>
    </row>
    <row r="62" spans="1:6" ht="14.25">
      <c r="A62" s="133" t="s">
        <v>144</v>
      </c>
      <c r="B62" s="119" t="s">
        <v>147</v>
      </c>
      <c r="C62" s="104" t="s">
        <v>13</v>
      </c>
      <c r="D62" s="104">
        <v>0.05</v>
      </c>
      <c r="E62" s="115">
        <v>61.25</v>
      </c>
      <c r="F62" s="134">
        <f t="shared" ref="F62:F64" si="7">E62*D62</f>
        <v>3.0625</v>
      </c>
    </row>
    <row r="63" spans="1:6" ht="28.5">
      <c r="A63" s="133" t="s">
        <v>145</v>
      </c>
      <c r="B63" s="119" t="s">
        <v>148</v>
      </c>
      <c r="C63" s="104" t="s">
        <v>117</v>
      </c>
      <c r="D63" s="104">
        <v>0.3</v>
      </c>
      <c r="E63" s="115">
        <v>17.45</v>
      </c>
      <c r="F63" s="134">
        <f t="shared" si="7"/>
        <v>5.2349999999999994</v>
      </c>
    </row>
    <row r="64" spans="1:6" ht="28.5">
      <c r="A64" s="133" t="s">
        <v>109</v>
      </c>
      <c r="B64" s="119" t="s">
        <v>149</v>
      </c>
      <c r="C64" s="104" t="s">
        <v>117</v>
      </c>
      <c r="D64" s="104">
        <v>0.3</v>
      </c>
      <c r="E64" s="115">
        <v>17.07</v>
      </c>
      <c r="F64" s="134">
        <f t="shared" si="7"/>
        <v>5.1209999999999996</v>
      </c>
    </row>
    <row r="65" spans="1:6" ht="15">
      <c r="A65" s="133"/>
      <c r="B65" s="124"/>
      <c r="C65" s="107"/>
      <c r="D65" s="107"/>
      <c r="E65" s="116" t="s">
        <v>66</v>
      </c>
      <c r="F65" s="135">
        <v>22.35</v>
      </c>
    </row>
    <row r="66" spans="1:6">
      <c r="A66" s="139"/>
      <c r="B66" s="140"/>
      <c r="C66" s="121"/>
      <c r="D66" s="121"/>
      <c r="E66" s="121"/>
      <c r="F66" s="141"/>
    </row>
    <row r="67" spans="1:6" ht="15">
      <c r="A67" s="131">
        <v>260278</v>
      </c>
      <c r="B67" s="267" t="str">
        <f>PLANILHA!E28</f>
        <v>Colchão de areia e=20 cm</v>
      </c>
      <c r="C67" s="268"/>
      <c r="D67" s="268"/>
      <c r="E67" s="269"/>
      <c r="F67" s="138" t="s">
        <v>1</v>
      </c>
    </row>
    <row r="68" spans="1:6" ht="15">
      <c r="A68" s="131" t="s">
        <v>60</v>
      </c>
      <c r="B68" s="123" t="s">
        <v>61</v>
      </c>
      <c r="C68" s="113" t="s">
        <v>44</v>
      </c>
      <c r="D68" s="113" t="s">
        <v>62</v>
      </c>
      <c r="E68" s="114" t="s">
        <v>63</v>
      </c>
      <c r="F68" s="132" t="s">
        <v>64</v>
      </c>
    </row>
    <row r="69" spans="1:6" ht="14.25">
      <c r="A69" s="133" t="s">
        <v>151</v>
      </c>
      <c r="B69" s="119" t="s">
        <v>140</v>
      </c>
      <c r="C69" s="104" t="s">
        <v>13</v>
      </c>
      <c r="D69" s="104">
        <v>0.23</v>
      </c>
      <c r="E69" s="115">
        <v>65.38</v>
      </c>
      <c r="F69" s="134">
        <f>E69*D69</f>
        <v>15.0374</v>
      </c>
    </row>
    <row r="70" spans="1:6" ht="28.5">
      <c r="A70" s="133" t="s">
        <v>109</v>
      </c>
      <c r="B70" s="119" t="s">
        <v>114</v>
      </c>
      <c r="C70" s="104" t="s">
        <v>117</v>
      </c>
      <c r="D70" s="104">
        <v>1</v>
      </c>
      <c r="E70" s="115">
        <v>17.07</v>
      </c>
      <c r="F70" s="134">
        <f t="shared" ref="F70" si="8">E70*D70</f>
        <v>17.07</v>
      </c>
    </row>
    <row r="71" spans="1:6" ht="15">
      <c r="A71" s="133"/>
      <c r="B71" s="124"/>
      <c r="C71" s="107"/>
      <c r="D71" s="107"/>
      <c r="E71" s="116" t="s">
        <v>66</v>
      </c>
      <c r="F71" s="135">
        <f>F70+F69</f>
        <v>32.107399999999998</v>
      </c>
    </row>
    <row r="72" spans="1:6">
      <c r="A72" s="139"/>
      <c r="B72" s="140"/>
      <c r="C72" s="121"/>
      <c r="D72" s="121"/>
      <c r="E72" s="121"/>
      <c r="F72" s="141"/>
    </row>
    <row r="73" spans="1:6" ht="15">
      <c r="A73" s="131">
        <v>98511</v>
      </c>
      <c r="B73" s="267" t="str">
        <f>PLANILHA!E32</f>
        <v>Plantio de arvore ornamental com altura de muda maior que 2,00m e menor ou igual a 4,00m</v>
      </c>
      <c r="C73" s="268"/>
      <c r="D73" s="268"/>
      <c r="E73" s="269"/>
      <c r="F73" s="138" t="s">
        <v>44</v>
      </c>
    </row>
    <row r="74" spans="1:6" ht="15">
      <c r="A74" s="131" t="s">
        <v>60</v>
      </c>
      <c r="B74" s="123" t="s">
        <v>61</v>
      </c>
      <c r="C74" s="113" t="s">
        <v>44</v>
      </c>
      <c r="D74" s="113" t="s">
        <v>62</v>
      </c>
      <c r="E74" s="114" t="s">
        <v>63</v>
      </c>
      <c r="F74" s="132" t="s">
        <v>64</v>
      </c>
    </row>
    <row r="75" spans="1:6" ht="28.5">
      <c r="A75" s="133" t="s">
        <v>152</v>
      </c>
      <c r="B75" s="119" t="s">
        <v>149</v>
      </c>
      <c r="C75" s="104" t="s">
        <v>117</v>
      </c>
      <c r="D75" s="104">
        <v>1.0401</v>
      </c>
      <c r="E75" s="115">
        <v>17.09</v>
      </c>
      <c r="F75" s="134">
        <f>E75*D75</f>
        <v>17.775309</v>
      </c>
    </row>
    <row r="76" spans="1:6" ht="28.5">
      <c r="A76" s="133" t="s">
        <v>153</v>
      </c>
      <c r="B76" s="119" t="s">
        <v>148</v>
      </c>
      <c r="C76" s="104" t="s">
        <v>117</v>
      </c>
      <c r="D76" s="104">
        <v>0.26</v>
      </c>
      <c r="E76" s="115">
        <v>20.62</v>
      </c>
      <c r="F76" s="134">
        <f t="shared" ref="F76:F77" si="9">E76*D76</f>
        <v>5.3612000000000002</v>
      </c>
    </row>
    <row r="77" spans="1:6" ht="57">
      <c r="A77" s="133" t="s">
        <v>154</v>
      </c>
      <c r="B77" s="119" t="s">
        <v>155</v>
      </c>
      <c r="C77" s="104" t="s">
        <v>44</v>
      </c>
      <c r="D77" s="104">
        <v>1</v>
      </c>
      <c r="E77" s="115">
        <v>87.35</v>
      </c>
      <c r="F77" s="134">
        <f t="shared" si="9"/>
        <v>87.35</v>
      </c>
    </row>
    <row r="78" spans="1:6" ht="15">
      <c r="A78" s="133"/>
      <c r="B78" s="124"/>
      <c r="C78" s="107"/>
      <c r="D78" s="107"/>
      <c r="E78" s="116" t="s">
        <v>66</v>
      </c>
      <c r="F78" s="135">
        <v>110.48</v>
      </c>
    </row>
    <row r="79" spans="1:6">
      <c r="A79" s="139"/>
      <c r="B79" s="140"/>
      <c r="C79" s="121"/>
      <c r="D79" s="121"/>
      <c r="E79" s="121"/>
      <c r="F79" s="141"/>
    </row>
    <row r="80" spans="1:6" ht="15">
      <c r="A80" s="131">
        <v>98509</v>
      </c>
      <c r="B80" s="267" t="str">
        <f>PLANILHA!E33</f>
        <v xml:space="preserve">Plantio de arbusto ou cerca viva </v>
      </c>
      <c r="C80" s="268"/>
      <c r="D80" s="268"/>
      <c r="E80" s="269"/>
      <c r="F80" s="138" t="s">
        <v>44</v>
      </c>
    </row>
    <row r="81" spans="1:6" ht="15">
      <c r="A81" s="131" t="s">
        <v>60</v>
      </c>
      <c r="B81" s="123" t="s">
        <v>61</v>
      </c>
      <c r="C81" s="113" t="s">
        <v>44</v>
      </c>
      <c r="D81" s="113" t="s">
        <v>62</v>
      </c>
      <c r="E81" s="114" t="s">
        <v>63</v>
      </c>
      <c r="F81" s="132" t="s">
        <v>64</v>
      </c>
    </row>
    <row r="82" spans="1:6" ht="28.5">
      <c r="A82" s="133" t="s">
        <v>152</v>
      </c>
      <c r="B82" s="119" t="s">
        <v>149</v>
      </c>
      <c r="C82" s="104" t="s">
        <v>117</v>
      </c>
      <c r="D82" s="104">
        <v>0.1018</v>
      </c>
      <c r="E82" s="115">
        <v>17.09</v>
      </c>
      <c r="F82" s="134">
        <v>1.73</v>
      </c>
    </row>
    <row r="83" spans="1:6" ht="28.5">
      <c r="A83" s="133" t="s">
        <v>153</v>
      </c>
      <c r="B83" s="119" t="s">
        <v>148</v>
      </c>
      <c r="C83" s="104" t="s">
        <v>117</v>
      </c>
      <c r="D83" s="104">
        <v>2.5499999999999998E-2</v>
      </c>
      <c r="E83" s="115">
        <v>20.62</v>
      </c>
      <c r="F83" s="134">
        <v>0.52</v>
      </c>
    </row>
    <row r="84" spans="1:6" ht="57">
      <c r="A84" s="133" t="s">
        <v>156</v>
      </c>
      <c r="B84" s="119" t="s">
        <v>157</v>
      </c>
      <c r="C84" s="104" t="s">
        <v>44</v>
      </c>
      <c r="D84" s="104">
        <v>1</v>
      </c>
      <c r="E84" s="115">
        <v>35.630000000000003</v>
      </c>
      <c r="F84" s="134">
        <f t="shared" ref="F84" si="10">E84*D84</f>
        <v>35.630000000000003</v>
      </c>
    </row>
    <row r="85" spans="1:6" ht="15">
      <c r="A85" s="133"/>
      <c r="B85" s="124"/>
      <c r="C85" s="107"/>
      <c r="D85" s="107"/>
      <c r="E85" s="116" t="s">
        <v>66</v>
      </c>
      <c r="F85" s="135">
        <f>F84+F83+F82</f>
        <v>37.880000000000003</v>
      </c>
    </row>
    <row r="86" spans="1:6">
      <c r="A86" s="139"/>
      <c r="B86" s="140"/>
      <c r="C86" s="121"/>
      <c r="D86" s="121"/>
      <c r="E86" s="121"/>
      <c r="F86" s="141"/>
    </row>
    <row r="87" spans="1:6" ht="15">
      <c r="A87" s="131">
        <v>14162</v>
      </c>
      <c r="B87" s="267" t="str">
        <f>PLANILHA!E37</f>
        <v>Poste de aço conico contínuo curvo duplo, flangeado, h=9m, inclusive luminárias, sem lâmpadas - fornecimento e instalacao.</v>
      </c>
      <c r="C87" s="268"/>
      <c r="D87" s="268"/>
      <c r="E87" s="269"/>
      <c r="F87" s="138" t="s">
        <v>44</v>
      </c>
    </row>
    <row r="88" spans="1:6" ht="15">
      <c r="A88" s="131" t="s">
        <v>60</v>
      </c>
      <c r="B88" s="123" t="s">
        <v>61</v>
      </c>
      <c r="C88" s="113" t="s">
        <v>44</v>
      </c>
      <c r="D88" s="113" t="s">
        <v>62</v>
      </c>
      <c r="E88" s="114" t="s">
        <v>63</v>
      </c>
      <c r="F88" s="132" t="s">
        <v>64</v>
      </c>
    </row>
    <row r="89" spans="1:6" ht="57">
      <c r="A89" s="133" t="s">
        <v>167</v>
      </c>
      <c r="B89" s="119" t="s">
        <v>158</v>
      </c>
      <c r="C89" s="104" t="s">
        <v>44</v>
      </c>
      <c r="D89" s="104">
        <v>1</v>
      </c>
      <c r="E89" s="115">
        <v>2355.4499999999998</v>
      </c>
      <c r="F89" s="134">
        <f t="shared" ref="F89" si="11">E89*D89</f>
        <v>2355.4499999999998</v>
      </c>
    </row>
    <row r="90" spans="1:6" ht="15">
      <c r="A90" s="133"/>
      <c r="B90" s="124"/>
      <c r="C90" s="107"/>
      <c r="D90" s="107"/>
      <c r="E90" s="116" t="s">
        <v>66</v>
      </c>
      <c r="F90" s="135">
        <f>F89</f>
        <v>2355.4499999999998</v>
      </c>
    </row>
    <row r="91" spans="1:6">
      <c r="A91" s="139"/>
      <c r="B91" s="140"/>
      <c r="C91" s="121"/>
      <c r="D91" s="121"/>
      <c r="E91" s="121"/>
      <c r="F91" s="141"/>
    </row>
    <row r="92" spans="1:6" ht="15">
      <c r="A92" s="131">
        <v>39746</v>
      </c>
      <c r="B92" s="267" t="str">
        <f>PLANILHA!E38</f>
        <v>Chumbador de aço, 1" x 600mm, para postes de aço com base, incluso porca e arruela</v>
      </c>
      <c r="C92" s="268"/>
      <c r="D92" s="268"/>
      <c r="E92" s="269"/>
      <c r="F92" s="138" t="s">
        <v>44</v>
      </c>
    </row>
    <row r="93" spans="1:6" ht="15">
      <c r="A93" s="131" t="s">
        <v>60</v>
      </c>
      <c r="B93" s="123" t="s">
        <v>61</v>
      </c>
      <c r="C93" s="113" t="s">
        <v>44</v>
      </c>
      <c r="D93" s="113" t="s">
        <v>62</v>
      </c>
      <c r="E93" s="114" t="s">
        <v>63</v>
      </c>
      <c r="F93" s="132" t="s">
        <v>64</v>
      </c>
    </row>
    <row r="94" spans="1:6" ht="42.75">
      <c r="A94" s="133" t="s">
        <v>168</v>
      </c>
      <c r="B94" s="119" t="s">
        <v>159</v>
      </c>
      <c r="C94" s="104" t="s">
        <v>44</v>
      </c>
      <c r="D94" s="104">
        <v>1</v>
      </c>
      <c r="E94" s="115">
        <v>247.73</v>
      </c>
      <c r="F94" s="134">
        <f t="shared" ref="F94" si="12">E94*D94</f>
        <v>247.73</v>
      </c>
    </row>
    <row r="95" spans="1:6" ht="15">
      <c r="A95" s="133"/>
      <c r="B95" s="124"/>
      <c r="C95" s="107"/>
      <c r="D95" s="107"/>
      <c r="E95" s="116" t="s">
        <v>66</v>
      </c>
      <c r="F95" s="135">
        <f>F94</f>
        <v>247.73</v>
      </c>
    </row>
    <row r="96" spans="1:6">
      <c r="A96" s="139"/>
      <c r="B96" s="140"/>
      <c r="C96" s="121"/>
      <c r="D96" s="121"/>
      <c r="E96" s="121"/>
      <c r="F96" s="141"/>
    </row>
    <row r="97" spans="1:6" ht="15">
      <c r="A97" s="131">
        <v>170630</v>
      </c>
      <c r="B97" s="267" t="str">
        <f>PLANILHA!E39</f>
        <v>Eletroduto PVC Rígido de 2"</v>
      </c>
      <c r="C97" s="268"/>
      <c r="D97" s="268"/>
      <c r="E97" s="269"/>
      <c r="F97" s="138" t="s">
        <v>82</v>
      </c>
    </row>
    <row r="98" spans="1:6" ht="15">
      <c r="A98" s="131" t="s">
        <v>60</v>
      </c>
      <c r="B98" s="123" t="s">
        <v>61</v>
      </c>
      <c r="C98" s="113" t="s">
        <v>44</v>
      </c>
      <c r="D98" s="113" t="s">
        <v>62</v>
      </c>
      <c r="E98" s="114" t="s">
        <v>63</v>
      </c>
      <c r="F98" s="132" t="s">
        <v>64</v>
      </c>
    </row>
    <row r="99" spans="1:6" ht="14.25">
      <c r="A99" s="133" t="s">
        <v>169</v>
      </c>
      <c r="B99" s="119" t="s">
        <v>92</v>
      </c>
      <c r="C99" s="104" t="s">
        <v>82</v>
      </c>
      <c r="D99" s="104">
        <v>1</v>
      </c>
      <c r="E99" s="115">
        <v>16.48</v>
      </c>
      <c r="F99" s="134">
        <f t="shared" ref="F99:F101" si="13">E99*D99</f>
        <v>16.48</v>
      </c>
    </row>
    <row r="100" spans="1:6" ht="28.5">
      <c r="A100" s="133" t="s">
        <v>170</v>
      </c>
      <c r="B100" s="119" t="s">
        <v>160</v>
      </c>
      <c r="C100" s="104" t="s">
        <v>117</v>
      </c>
      <c r="D100" s="104">
        <v>0.2</v>
      </c>
      <c r="E100" s="115">
        <v>17.350000000000001</v>
      </c>
      <c r="F100" s="134">
        <f t="shared" si="13"/>
        <v>3.4700000000000006</v>
      </c>
    </row>
    <row r="101" spans="1:6" ht="28.5">
      <c r="A101" s="133" t="s">
        <v>171</v>
      </c>
      <c r="B101" s="119" t="s">
        <v>161</v>
      </c>
      <c r="C101" s="104" t="s">
        <v>117</v>
      </c>
      <c r="D101" s="104">
        <v>0.4</v>
      </c>
      <c r="E101" s="115">
        <v>21.5</v>
      </c>
      <c r="F101" s="134">
        <f t="shared" si="13"/>
        <v>8.6</v>
      </c>
    </row>
    <row r="102" spans="1:6" ht="15">
      <c r="A102" s="133"/>
      <c r="B102" s="124"/>
      <c r="C102" s="107"/>
      <c r="D102" s="107"/>
      <c r="E102" s="116" t="s">
        <v>66</v>
      </c>
      <c r="F102" s="135">
        <f>F101+F100+F99</f>
        <v>28.55</v>
      </c>
    </row>
    <row r="103" spans="1:6">
      <c r="A103" s="139"/>
      <c r="B103" s="140"/>
      <c r="C103" s="121"/>
      <c r="D103" s="121"/>
      <c r="E103" s="121"/>
      <c r="F103" s="141"/>
    </row>
    <row r="104" spans="1:6" ht="15">
      <c r="A104" s="131">
        <v>171020</v>
      </c>
      <c r="B104" s="267" t="str">
        <f>PLANILHA!E40</f>
        <v>Eletroduto de F°G° de 2"</v>
      </c>
      <c r="C104" s="268"/>
      <c r="D104" s="268"/>
      <c r="E104" s="269"/>
      <c r="F104" s="138" t="s">
        <v>82</v>
      </c>
    </row>
    <row r="105" spans="1:6" ht="15">
      <c r="A105" s="131" t="s">
        <v>60</v>
      </c>
      <c r="B105" s="123" t="s">
        <v>61</v>
      </c>
      <c r="C105" s="113" t="s">
        <v>44</v>
      </c>
      <c r="D105" s="113" t="s">
        <v>62</v>
      </c>
      <c r="E105" s="114" t="s">
        <v>63</v>
      </c>
      <c r="F105" s="132" t="s">
        <v>64</v>
      </c>
    </row>
    <row r="106" spans="1:6" ht="14.25">
      <c r="A106" s="133" t="s">
        <v>172</v>
      </c>
      <c r="B106" s="119" t="s">
        <v>162</v>
      </c>
      <c r="C106" s="104" t="s">
        <v>82</v>
      </c>
      <c r="D106" s="104">
        <v>1</v>
      </c>
      <c r="E106" s="115">
        <v>39.33</v>
      </c>
      <c r="F106" s="134">
        <f t="shared" ref="F106:F108" si="14">E106*D106</f>
        <v>39.33</v>
      </c>
    </row>
    <row r="107" spans="1:6" ht="28.5">
      <c r="A107" s="133" t="s">
        <v>170</v>
      </c>
      <c r="B107" s="119" t="s">
        <v>160</v>
      </c>
      <c r="C107" s="104" t="s">
        <v>117</v>
      </c>
      <c r="D107" s="104">
        <v>0.2</v>
      </c>
      <c r="E107" s="115">
        <v>17.350000000000001</v>
      </c>
      <c r="F107" s="134">
        <f t="shared" si="14"/>
        <v>3.4700000000000006</v>
      </c>
    </row>
    <row r="108" spans="1:6" ht="28.5">
      <c r="A108" s="133" t="s">
        <v>171</v>
      </c>
      <c r="B108" s="119" t="s">
        <v>161</v>
      </c>
      <c r="C108" s="104" t="s">
        <v>117</v>
      </c>
      <c r="D108" s="104">
        <v>0.4</v>
      </c>
      <c r="E108" s="115">
        <v>21.5</v>
      </c>
      <c r="F108" s="134">
        <f t="shared" si="14"/>
        <v>8.6</v>
      </c>
    </row>
    <row r="109" spans="1:6" ht="15">
      <c r="A109" s="133"/>
      <c r="B109" s="124"/>
      <c r="C109" s="107"/>
      <c r="D109" s="107"/>
      <c r="E109" s="116" t="s">
        <v>66</v>
      </c>
      <c r="F109" s="135">
        <f>F108+F107+F106</f>
        <v>51.4</v>
      </c>
    </row>
    <row r="110" spans="1:6">
      <c r="A110" s="139"/>
      <c r="B110" s="140"/>
      <c r="C110" s="121"/>
      <c r="D110" s="121"/>
      <c r="E110" s="121"/>
      <c r="F110" s="141"/>
    </row>
    <row r="111" spans="1:6" ht="15">
      <c r="A111" s="131">
        <v>171266</v>
      </c>
      <c r="B111" s="267" t="str">
        <f>PLANILHA!E41</f>
        <v>Curva 90 graus para eletroduto, PVC, roscável, Dn 50mm (1 1/2") - fornecimento e instalação</v>
      </c>
      <c r="C111" s="268"/>
      <c r="D111" s="268"/>
      <c r="E111" s="269"/>
      <c r="F111" s="138" t="s">
        <v>44</v>
      </c>
    </row>
    <row r="112" spans="1:6" ht="15">
      <c r="A112" s="131" t="s">
        <v>60</v>
      </c>
      <c r="B112" s="123" t="s">
        <v>61</v>
      </c>
      <c r="C112" s="113" t="s">
        <v>44</v>
      </c>
      <c r="D112" s="113" t="s">
        <v>62</v>
      </c>
      <c r="E112" s="114" t="s">
        <v>63</v>
      </c>
      <c r="F112" s="132" t="s">
        <v>64</v>
      </c>
    </row>
    <row r="113" spans="1:6" ht="14.25">
      <c r="A113" s="133" t="s">
        <v>173</v>
      </c>
      <c r="B113" s="119" t="s">
        <v>163</v>
      </c>
      <c r="C113" s="104" t="s">
        <v>44</v>
      </c>
      <c r="D113" s="104">
        <v>1</v>
      </c>
      <c r="E113" s="115">
        <v>6.15</v>
      </c>
      <c r="F113" s="134">
        <f t="shared" ref="F113:F115" si="15">E113*D113</f>
        <v>6.15</v>
      </c>
    </row>
    <row r="114" spans="1:6" ht="28.5">
      <c r="A114" s="133" t="s">
        <v>170</v>
      </c>
      <c r="B114" s="119" t="s">
        <v>164</v>
      </c>
      <c r="C114" s="104" t="s">
        <v>117</v>
      </c>
      <c r="D114" s="104">
        <v>0.2</v>
      </c>
      <c r="E114" s="115">
        <v>17.350000000000001</v>
      </c>
      <c r="F114" s="134">
        <f t="shared" si="15"/>
        <v>3.4700000000000006</v>
      </c>
    </row>
    <row r="115" spans="1:6" ht="28.5">
      <c r="A115" s="133" t="s">
        <v>171</v>
      </c>
      <c r="B115" s="119" t="s">
        <v>165</v>
      </c>
      <c r="C115" s="104" t="s">
        <v>117</v>
      </c>
      <c r="D115" s="104">
        <v>0.4</v>
      </c>
      <c r="E115" s="115">
        <v>21.5</v>
      </c>
      <c r="F115" s="134">
        <f t="shared" si="15"/>
        <v>8.6</v>
      </c>
    </row>
    <row r="116" spans="1:6" ht="15">
      <c r="A116" s="133"/>
      <c r="B116" s="124"/>
      <c r="C116" s="107"/>
      <c r="D116" s="107"/>
      <c r="E116" s="116" t="s">
        <v>66</v>
      </c>
      <c r="F116" s="135">
        <f>F115+F114+F113</f>
        <v>18.22</v>
      </c>
    </row>
    <row r="117" spans="1:6">
      <c r="A117" s="139"/>
      <c r="B117" s="140"/>
      <c r="C117" s="121"/>
      <c r="D117" s="121"/>
      <c r="E117" s="121"/>
      <c r="F117" s="141"/>
    </row>
    <row r="118" spans="1:6" ht="15">
      <c r="A118" s="131">
        <v>171044</v>
      </c>
      <c r="B118" s="267" t="str">
        <f>PLANILHA!E42</f>
        <v>Luva para eletroduto, PVC, roscável, DN 50mm (1 1/2") - fornecimento e instalação</v>
      </c>
      <c r="C118" s="268"/>
      <c r="D118" s="268"/>
      <c r="E118" s="269"/>
      <c r="F118" s="138" t="s">
        <v>44</v>
      </c>
    </row>
    <row r="119" spans="1:6" ht="15">
      <c r="A119" s="131" t="s">
        <v>60</v>
      </c>
      <c r="B119" s="123" t="s">
        <v>61</v>
      </c>
      <c r="C119" s="113" t="s">
        <v>44</v>
      </c>
      <c r="D119" s="113" t="s">
        <v>62</v>
      </c>
      <c r="E119" s="114" t="s">
        <v>63</v>
      </c>
      <c r="F119" s="132" t="s">
        <v>64</v>
      </c>
    </row>
    <row r="120" spans="1:6" ht="14.25">
      <c r="A120" s="133" t="s">
        <v>166</v>
      </c>
      <c r="B120" s="119" t="s">
        <v>175</v>
      </c>
      <c r="C120" s="104" t="s">
        <v>44</v>
      </c>
      <c r="D120" s="104">
        <v>1</v>
      </c>
      <c r="E120" s="115">
        <v>10.37</v>
      </c>
      <c r="F120" s="134">
        <f t="shared" ref="F120:F122" si="16">E120*D120</f>
        <v>10.37</v>
      </c>
    </row>
    <row r="121" spans="1:6" ht="28.5">
      <c r="A121" s="133" t="s">
        <v>170</v>
      </c>
      <c r="B121" s="119" t="s">
        <v>164</v>
      </c>
      <c r="C121" s="104" t="s">
        <v>117</v>
      </c>
      <c r="D121" s="104">
        <v>0.05</v>
      </c>
      <c r="E121" s="115">
        <v>17.350000000000001</v>
      </c>
      <c r="F121" s="134">
        <f t="shared" si="16"/>
        <v>0.86750000000000016</v>
      </c>
    </row>
    <row r="122" spans="1:6" ht="28.5">
      <c r="A122" s="133" t="s">
        <v>174</v>
      </c>
      <c r="B122" s="119" t="s">
        <v>161</v>
      </c>
      <c r="C122" s="104" t="s">
        <v>117</v>
      </c>
      <c r="D122" s="104">
        <v>0.1</v>
      </c>
      <c r="E122" s="115">
        <v>21.5</v>
      </c>
      <c r="F122" s="134">
        <f t="shared" si="16"/>
        <v>2.15</v>
      </c>
    </row>
    <row r="123" spans="1:6" ht="15">
      <c r="A123" s="133"/>
      <c r="B123" s="124"/>
      <c r="C123" s="107"/>
      <c r="D123" s="107"/>
      <c r="E123" s="116" t="s">
        <v>66</v>
      </c>
      <c r="F123" s="135">
        <f>F122+F121+F120</f>
        <v>13.387499999999999</v>
      </c>
    </row>
    <row r="124" spans="1:6">
      <c r="A124" s="139"/>
      <c r="B124" s="140"/>
      <c r="C124" s="121"/>
      <c r="D124" s="121"/>
      <c r="E124" s="121"/>
      <c r="F124" s="141"/>
    </row>
    <row r="125" spans="1:6" ht="15">
      <c r="A125" s="131">
        <v>170388</v>
      </c>
      <c r="B125" s="267" t="str">
        <f>PLANILHA!E43</f>
        <v>Disjuntor tipo nema, bipolar 10 até 50 A, a tensão máxima 415V</v>
      </c>
      <c r="C125" s="268"/>
      <c r="D125" s="268"/>
      <c r="E125" s="269"/>
      <c r="F125" s="138" t="s">
        <v>44</v>
      </c>
    </row>
    <row r="126" spans="1:6" ht="15">
      <c r="A126" s="131" t="s">
        <v>60</v>
      </c>
      <c r="B126" s="123" t="s">
        <v>61</v>
      </c>
      <c r="C126" s="113" t="s">
        <v>44</v>
      </c>
      <c r="D126" s="113" t="s">
        <v>62</v>
      </c>
      <c r="E126" s="114" t="s">
        <v>63</v>
      </c>
      <c r="F126" s="132" t="s">
        <v>64</v>
      </c>
    </row>
    <row r="127" spans="1:6" ht="14.25">
      <c r="A127" s="133" t="s">
        <v>176</v>
      </c>
      <c r="B127" s="119" t="s">
        <v>177</v>
      </c>
      <c r="C127" s="104" t="s">
        <v>44</v>
      </c>
      <c r="D127" s="104">
        <v>1</v>
      </c>
      <c r="E127" s="115">
        <v>306.85000000000002</v>
      </c>
      <c r="F127" s="134">
        <f t="shared" ref="F127:F129" si="17">E127*D127</f>
        <v>306.85000000000002</v>
      </c>
    </row>
    <row r="128" spans="1:6" ht="28.5">
      <c r="A128" s="133" t="s">
        <v>170</v>
      </c>
      <c r="B128" s="119" t="s">
        <v>160</v>
      </c>
      <c r="C128" s="104" t="s">
        <v>117</v>
      </c>
      <c r="D128" s="104">
        <v>0.9</v>
      </c>
      <c r="E128" s="115">
        <v>17.350000000000001</v>
      </c>
      <c r="F128" s="134">
        <f t="shared" si="17"/>
        <v>15.615000000000002</v>
      </c>
    </row>
    <row r="129" spans="1:6" ht="28.5">
      <c r="A129" s="133" t="s">
        <v>171</v>
      </c>
      <c r="B129" s="119" t="s">
        <v>161</v>
      </c>
      <c r="C129" s="104" t="s">
        <v>117</v>
      </c>
      <c r="D129" s="104">
        <v>0.9</v>
      </c>
      <c r="E129" s="115">
        <v>21.5</v>
      </c>
      <c r="F129" s="134">
        <f t="shared" si="17"/>
        <v>19.350000000000001</v>
      </c>
    </row>
    <row r="130" spans="1:6" ht="15">
      <c r="A130" s="133"/>
      <c r="B130" s="124"/>
      <c r="C130" s="107"/>
      <c r="D130" s="107"/>
      <c r="E130" s="116" t="s">
        <v>66</v>
      </c>
      <c r="F130" s="135">
        <f>F129+F128+F127</f>
        <v>341.81500000000005</v>
      </c>
    </row>
    <row r="131" spans="1:6">
      <c r="A131" s="139"/>
      <c r="B131" s="140"/>
      <c r="C131" s="121"/>
      <c r="D131" s="121"/>
      <c r="E131" s="121"/>
      <c r="F131" s="141"/>
    </row>
    <row r="132" spans="1:6" ht="15">
      <c r="A132" s="131">
        <v>170418</v>
      </c>
      <c r="B132" s="267" t="str">
        <f>PLANILHA!E44</f>
        <v>Cabo de cobre 2,5mm2 - 1 KV</v>
      </c>
      <c r="C132" s="268"/>
      <c r="D132" s="268"/>
      <c r="E132" s="269"/>
      <c r="F132" s="138" t="s">
        <v>82</v>
      </c>
    </row>
    <row r="133" spans="1:6" ht="15">
      <c r="A133" s="131" t="s">
        <v>60</v>
      </c>
      <c r="B133" s="123" t="s">
        <v>61</v>
      </c>
      <c r="C133" s="113" t="s">
        <v>44</v>
      </c>
      <c r="D133" s="113" t="s">
        <v>62</v>
      </c>
      <c r="E133" s="114" t="s">
        <v>63</v>
      </c>
      <c r="F133" s="132" t="s">
        <v>64</v>
      </c>
    </row>
    <row r="134" spans="1:6" ht="14.25">
      <c r="A134" s="133" t="s">
        <v>178</v>
      </c>
      <c r="B134" s="119" t="s">
        <v>181</v>
      </c>
      <c r="C134" s="104" t="s">
        <v>82</v>
      </c>
      <c r="D134" s="104">
        <v>1.02</v>
      </c>
      <c r="E134" s="115">
        <v>2.8</v>
      </c>
      <c r="F134" s="134">
        <f t="shared" ref="F134:F137" si="18">E134*D134</f>
        <v>2.8559999999999999</v>
      </c>
    </row>
    <row r="135" spans="1:6" ht="14.25">
      <c r="A135" s="133" t="s">
        <v>179</v>
      </c>
      <c r="B135" s="119" t="s">
        <v>182</v>
      </c>
      <c r="C135" s="104" t="s">
        <v>82</v>
      </c>
      <c r="D135" s="104">
        <v>0.05</v>
      </c>
      <c r="E135" s="115">
        <v>1.26</v>
      </c>
      <c r="F135" s="134">
        <f t="shared" si="18"/>
        <v>6.3E-2</v>
      </c>
    </row>
    <row r="136" spans="1:6" ht="28.5">
      <c r="A136" s="133" t="s">
        <v>180</v>
      </c>
      <c r="B136" s="119" t="s">
        <v>164</v>
      </c>
      <c r="C136" s="104" t="s">
        <v>117</v>
      </c>
      <c r="D136" s="104">
        <v>0.11</v>
      </c>
      <c r="E136" s="115">
        <v>17.350000000000001</v>
      </c>
      <c r="F136" s="134">
        <f t="shared" si="18"/>
        <v>1.9085000000000001</v>
      </c>
    </row>
    <row r="137" spans="1:6" ht="28.5">
      <c r="A137" s="133" t="s">
        <v>171</v>
      </c>
      <c r="B137" s="119" t="s">
        <v>161</v>
      </c>
      <c r="C137" s="104" t="s">
        <v>117</v>
      </c>
      <c r="D137" s="104">
        <v>0.11</v>
      </c>
      <c r="E137" s="115">
        <v>21.5</v>
      </c>
      <c r="F137" s="134">
        <f t="shared" si="18"/>
        <v>2.3650000000000002</v>
      </c>
    </row>
    <row r="138" spans="1:6" ht="15">
      <c r="A138" s="133"/>
      <c r="B138" s="124"/>
      <c r="C138" s="107"/>
      <c r="D138" s="107"/>
      <c r="E138" s="116" t="s">
        <v>66</v>
      </c>
      <c r="F138" s="135">
        <v>7.2</v>
      </c>
    </row>
    <row r="139" spans="1:6">
      <c r="A139" s="139"/>
      <c r="B139" s="140"/>
      <c r="C139" s="121"/>
      <c r="D139" s="121"/>
      <c r="E139" s="121"/>
      <c r="F139" s="141"/>
    </row>
    <row r="140" spans="1:6" ht="15">
      <c r="A140" s="131">
        <v>171003</v>
      </c>
      <c r="B140" s="267" t="str">
        <f>PLANILHA!E46</f>
        <v>Luminária de led para iluminação publica, de 98 w até 137 w - fornecimento e instalação</v>
      </c>
      <c r="C140" s="268"/>
      <c r="D140" s="268"/>
      <c r="E140" s="269"/>
      <c r="F140" s="138" t="s">
        <v>44</v>
      </c>
    </row>
    <row r="141" spans="1:6" ht="15">
      <c r="A141" s="131" t="s">
        <v>60</v>
      </c>
      <c r="B141" s="123" t="s">
        <v>61</v>
      </c>
      <c r="C141" s="113" t="s">
        <v>44</v>
      </c>
      <c r="D141" s="113" t="s">
        <v>62</v>
      </c>
      <c r="E141" s="114" t="s">
        <v>63</v>
      </c>
      <c r="F141" s="132" t="s">
        <v>64</v>
      </c>
    </row>
    <row r="142" spans="1:6" ht="14.25">
      <c r="A142" s="133" t="s">
        <v>183</v>
      </c>
      <c r="B142" s="119" t="s">
        <v>184</v>
      </c>
      <c r="C142" s="104" t="s">
        <v>44</v>
      </c>
      <c r="D142" s="104">
        <v>1</v>
      </c>
      <c r="E142" s="115">
        <v>28.15</v>
      </c>
      <c r="F142" s="134">
        <f t="shared" ref="F142:F144" si="19">E142*D142</f>
        <v>28.15</v>
      </c>
    </row>
    <row r="143" spans="1:6" ht="28.5">
      <c r="A143" s="133" t="s">
        <v>180</v>
      </c>
      <c r="B143" s="119" t="s">
        <v>160</v>
      </c>
      <c r="C143" s="104" t="s">
        <v>117</v>
      </c>
      <c r="D143" s="104">
        <v>0.03</v>
      </c>
      <c r="E143" s="115">
        <v>17.350000000000001</v>
      </c>
      <c r="F143" s="134">
        <f t="shared" si="19"/>
        <v>0.52050000000000007</v>
      </c>
    </row>
    <row r="144" spans="1:6" ht="28.5">
      <c r="A144" s="133" t="s">
        <v>171</v>
      </c>
      <c r="B144" s="119" t="s">
        <v>161</v>
      </c>
      <c r="C144" s="104" t="s">
        <v>117</v>
      </c>
      <c r="D144" s="104">
        <v>0.06</v>
      </c>
      <c r="E144" s="115">
        <v>21.5</v>
      </c>
      <c r="F144" s="134">
        <f t="shared" si="19"/>
        <v>1.29</v>
      </c>
    </row>
    <row r="145" spans="1:6" ht="15">
      <c r="A145" s="133"/>
      <c r="B145" s="124"/>
      <c r="C145" s="107"/>
      <c r="D145" s="107"/>
      <c r="E145" s="116" t="s">
        <v>66</v>
      </c>
      <c r="F145" s="135">
        <f>F144+F143+F142</f>
        <v>29.9605</v>
      </c>
    </row>
    <row r="146" spans="1:6">
      <c r="A146" s="139"/>
      <c r="B146" s="140"/>
      <c r="C146" s="121"/>
      <c r="D146" s="121"/>
      <c r="E146" s="121"/>
      <c r="F146" s="141"/>
    </row>
    <row r="147" spans="1:6" ht="15">
      <c r="A147" s="131">
        <v>170973</v>
      </c>
      <c r="B147" s="267" t="str">
        <f>PLANILHA!E47</f>
        <v xml:space="preserve">Reator lâmp vapor de mercurio 250W </v>
      </c>
      <c r="C147" s="268"/>
      <c r="D147" s="268"/>
      <c r="E147" s="269"/>
      <c r="F147" s="138" t="s">
        <v>44</v>
      </c>
    </row>
    <row r="148" spans="1:6" ht="15">
      <c r="A148" s="131" t="s">
        <v>60</v>
      </c>
      <c r="B148" s="123" t="s">
        <v>61</v>
      </c>
      <c r="C148" s="113" t="s">
        <v>44</v>
      </c>
      <c r="D148" s="113" t="s">
        <v>62</v>
      </c>
      <c r="E148" s="114" t="s">
        <v>63</v>
      </c>
      <c r="F148" s="132" t="s">
        <v>64</v>
      </c>
    </row>
    <row r="149" spans="1:6" ht="14.25">
      <c r="A149" s="133" t="s">
        <v>185</v>
      </c>
      <c r="B149" s="119" t="s">
        <v>186</v>
      </c>
      <c r="C149" s="104" t="s">
        <v>44</v>
      </c>
      <c r="D149" s="104">
        <v>1</v>
      </c>
      <c r="E149" s="115">
        <v>181.46</v>
      </c>
      <c r="F149" s="134">
        <f t="shared" ref="F149:F151" si="20">E149*D149</f>
        <v>181.46</v>
      </c>
    </row>
    <row r="150" spans="1:6" ht="28.5">
      <c r="A150" s="133" t="s">
        <v>180</v>
      </c>
      <c r="B150" s="119" t="s">
        <v>160</v>
      </c>
      <c r="C150" s="104" t="s">
        <v>117</v>
      </c>
      <c r="D150" s="104">
        <v>0.4</v>
      </c>
      <c r="E150" s="115">
        <v>17.350000000000001</v>
      </c>
      <c r="F150" s="134">
        <f t="shared" si="20"/>
        <v>6.9400000000000013</v>
      </c>
    </row>
    <row r="151" spans="1:6" ht="28.5">
      <c r="A151" s="133" t="s">
        <v>171</v>
      </c>
      <c r="B151" s="119" t="s">
        <v>161</v>
      </c>
      <c r="C151" s="104" t="s">
        <v>117</v>
      </c>
      <c r="D151" s="104">
        <v>0.8</v>
      </c>
      <c r="E151" s="115">
        <v>21.5</v>
      </c>
      <c r="F151" s="134">
        <f t="shared" si="20"/>
        <v>17.2</v>
      </c>
    </row>
    <row r="152" spans="1:6" ht="15">
      <c r="A152" s="133"/>
      <c r="B152" s="124"/>
      <c r="C152" s="107"/>
      <c r="D152" s="107"/>
      <c r="E152" s="116" t="s">
        <v>66</v>
      </c>
      <c r="F152" s="135">
        <v>205.7</v>
      </c>
    </row>
    <row r="153" spans="1:6">
      <c r="A153" s="139"/>
      <c r="B153" s="140"/>
      <c r="C153" s="121"/>
      <c r="D153" s="121"/>
      <c r="E153" s="121"/>
      <c r="F153" s="141"/>
    </row>
    <row r="154" spans="1:6" ht="15">
      <c r="A154" s="131">
        <v>171059</v>
      </c>
      <c r="B154" s="267" t="str">
        <f>PLANILHA!E48</f>
        <v xml:space="preserve">Rele fotoeletrico </v>
      </c>
      <c r="C154" s="268"/>
      <c r="D154" s="268"/>
      <c r="E154" s="269"/>
      <c r="F154" s="138" t="s">
        <v>44</v>
      </c>
    </row>
    <row r="155" spans="1:6" ht="15">
      <c r="A155" s="131" t="s">
        <v>60</v>
      </c>
      <c r="B155" s="123" t="s">
        <v>61</v>
      </c>
      <c r="C155" s="113" t="s">
        <v>44</v>
      </c>
      <c r="D155" s="113" t="s">
        <v>62</v>
      </c>
      <c r="E155" s="114" t="s">
        <v>63</v>
      </c>
      <c r="F155" s="132" t="s">
        <v>64</v>
      </c>
    </row>
    <row r="156" spans="1:6" ht="14.25">
      <c r="A156" s="133" t="s">
        <v>187</v>
      </c>
      <c r="B156" s="119" t="s">
        <v>188</v>
      </c>
      <c r="C156" s="104" t="s">
        <v>44</v>
      </c>
      <c r="D156" s="104">
        <v>1</v>
      </c>
      <c r="E156" s="115">
        <v>22.7</v>
      </c>
      <c r="F156" s="134">
        <f t="shared" ref="F156:F158" si="21">E156*D156</f>
        <v>22.7</v>
      </c>
    </row>
    <row r="157" spans="1:6" ht="28.5">
      <c r="A157" s="133" t="s">
        <v>180</v>
      </c>
      <c r="B157" s="119" t="s">
        <v>164</v>
      </c>
      <c r="C157" s="104" t="s">
        <v>117</v>
      </c>
      <c r="D157" s="104">
        <v>1</v>
      </c>
      <c r="E157" s="115">
        <v>17.350000000000001</v>
      </c>
      <c r="F157" s="134">
        <f t="shared" si="21"/>
        <v>17.350000000000001</v>
      </c>
    </row>
    <row r="158" spans="1:6" ht="28.5">
      <c r="A158" s="133" t="s">
        <v>174</v>
      </c>
      <c r="B158" s="119" t="s">
        <v>161</v>
      </c>
      <c r="C158" s="104" t="s">
        <v>117</v>
      </c>
      <c r="D158" s="104">
        <v>2</v>
      </c>
      <c r="E158" s="115">
        <v>21.5</v>
      </c>
      <c r="F158" s="134">
        <f t="shared" si="21"/>
        <v>43</v>
      </c>
    </row>
    <row r="159" spans="1:6" ht="15">
      <c r="A159" s="133"/>
      <c r="B159" s="124"/>
      <c r="C159" s="107"/>
      <c r="D159" s="107"/>
      <c r="E159" s="116" t="s">
        <v>66</v>
      </c>
      <c r="F159" s="135">
        <f>F158+F157+F156</f>
        <v>83.05</v>
      </c>
    </row>
    <row r="160" spans="1:6">
      <c r="A160" s="139"/>
      <c r="B160" s="140"/>
      <c r="C160" s="121"/>
      <c r="D160" s="121"/>
      <c r="E160" s="121"/>
      <c r="F160" s="141"/>
    </row>
    <row r="161" spans="1:6" ht="15">
      <c r="A161" s="131">
        <v>170745</v>
      </c>
      <c r="B161" s="267" t="str">
        <f>PLANILHA!E45</f>
        <v>Cabo de cobre 6mm2 - 1 KV</v>
      </c>
      <c r="C161" s="268"/>
      <c r="D161" s="268"/>
      <c r="E161" s="269"/>
      <c r="F161" s="138" t="s">
        <v>82</v>
      </c>
    </row>
    <row r="162" spans="1:6" ht="15">
      <c r="A162" s="131" t="s">
        <v>60</v>
      </c>
      <c r="B162" s="123" t="s">
        <v>61</v>
      </c>
      <c r="C162" s="113" t="s">
        <v>44</v>
      </c>
      <c r="D162" s="113" t="s">
        <v>62</v>
      </c>
      <c r="E162" s="114" t="s">
        <v>63</v>
      </c>
      <c r="F162" s="132" t="s">
        <v>64</v>
      </c>
    </row>
    <row r="163" spans="1:6" ht="14.25">
      <c r="A163" s="133" t="s">
        <v>179</v>
      </c>
      <c r="B163" s="119" t="s">
        <v>182</v>
      </c>
      <c r="C163" s="104" t="s">
        <v>82</v>
      </c>
      <c r="D163" s="104">
        <v>0.08</v>
      </c>
      <c r="E163" s="115">
        <v>1.26</v>
      </c>
      <c r="F163" s="134">
        <f t="shared" ref="F163:F166" si="22">E163*D163</f>
        <v>0.1008</v>
      </c>
    </row>
    <row r="164" spans="1:6" ht="14.25">
      <c r="A164" s="133" t="s">
        <v>189</v>
      </c>
      <c r="B164" s="119" t="s">
        <v>190</v>
      </c>
      <c r="C164" s="104" t="s">
        <v>82</v>
      </c>
      <c r="D164" s="104">
        <v>1.02</v>
      </c>
      <c r="E164" s="115">
        <v>7.46</v>
      </c>
      <c r="F164" s="134">
        <f t="shared" si="22"/>
        <v>7.6092000000000004</v>
      </c>
    </row>
    <row r="165" spans="1:6" ht="28.5">
      <c r="A165" s="133" t="s">
        <v>170</v>
      </c>
      <c r="B165" s="119" t="s">
        <v>160</v>
      </c>
      <c r="C165" s="104" t="s">
        <v>117</v>
      </c>
      <c r="D165" s="104">
        <v>0.13</v>
      </c>
      <c r="E165" s="115">
        <v>17.350000000000001</v>
      </c>
      <c r="F165" s="134">
        <f t="shared" si="22"/>
        <v>2.2555000000000001</v>
      </c>
    </row>
    <row r="166" spans="1:6" ht="28.5">
      <c r="A166" s="133" t="s">
        <v>171</v>
      </c>
      <c r="B166" s="119" t="s">
        <v>165</v>
      </c>
      <c r="C166" s="104" t="s">
        <v>117</v>
      </c>
      <c r="D166" s="104">
        <v>0.13</v>
      </c>
      <c r="E166" s="115">
        <v>21.5</v>
      </c>
      <c r="F166" s="134">
        <f t="shared" si="22"/>
        <v>2.7949999999999999</v>
      </c>
    </row>
    <row r="167" spans="1:6" ht="15">
      <c r="A167" s="133"/>
      <c r="B167" s="124"/>
      <c r="C167" s="107"/>
      <c r="D167" s="107"/>
      <c r="E167" s="116" t="s">
        <v>66</v>
      </c>
      <c r="F167" s="135">
        <v>12.77</v>
      </c>
    </row>
    <row r="168" spans="1:6">
      <c r="A168" s="139"/>
      <c r="B168" s="140"/>
      <c r="C168" s="121"/>
      <c r="D168" s="121"/>
      <c r="E168" s="121"/>
      <c r="F168" s="141"/>
    </row>
    <row r="169" spans="1:6" ht="15">
      <c r="A169" s="131">
        <v>21127</v>
      </c>
      <c r="B169" s="267" t="str">
        <f>PLANILHA!E49</f>
        <v>Fita isolant adesiva antichama, uso até 750V, em rolo de 19 mm x 5m</v>
      </c>
      <c r="C169" s="268"/>
      <c r="D169" s="268"/>
      <c r="E169" s="269"/>
      <c r="F169" s="138" t="s">
        <v>44</v>
      </c>
    </row>
    <row r="170" spans="1:6" ht="15">
      <c r="A170" s="131" t="s">
        <v>60</v>
      </c>
      <c r="B170" s="123" t="s">
        <v>61</v>
      </c>
      <c r="C170" s="113" t="s">
        <v>44</v>
      </c>
      <c r="D170" s="113" t="s">
        <v>62</v>
      </c>
      <c r="E170" s="114" t="s">
        <v>63</v>
      </c>
      <c r="F170" s="132" t="s">
        <v>64</v>
      </c>
    </row>
    <row r="171" spans="1:6" ht="28.5">
      <c r="A171" s="133">
        <v>21127</v>
      </c>
      <c r="B171" s="119" t="str">
        <f>B169</f>
        <v>Fita isolant adesiva antichama, uso até 750V, em rolo de 19 mm x 5m</v>
      </c>
      <c r="C171" s="104" t="s">
        <v>44</v>
      </c>
      <c r="D171" s="104">
        <v>1</v>
      </c>
      <c r="E171" s="115">
        <f>PLANILHA!H49</f>
        <v>4.1900000000000004</v>
      </c>
      <c r="F171" s="134">
        <f t="shared" ref="F171" si="23">E171*D171</f>
        <v>4.1900000000000004</v>
      </c>
    </row>
    <row r="172" spans="1:6" ht="15">
      <c r="A172" s="133"/>
      <c r="B172" s="124"/>
      <c r="C172" s="107"/>
      <c r="D172" s="107"/>
      <c r="E172" s="116" t="s">
        <v>66</v>
      </c>
      <c r="F172" s="135">
        <v>12.77</v>
      </c>
    </row>
    <row r="173" spans="1:6">
      <c r="A173" s="139"/>
      <c r="B173" s="140"/>
      <c r="C173" s="121"/>
      <c r="D173" s="121"/>
      <c r="E173" s="121"/>
      <c r="F173" s="141"/>
    </row>
    <row r="174" spans="1:6" ht="15">
      <c r="A174" s="131">
        <v>180414</v>
      </c>
      <c r="B174" s="267" t="str">
        <f>PLANILHA!E52</f>
        <v xml:space="preserve">Caixa em alvenaria de 30x30x30cm c/ tpo. concreto </v>
      </c>
      <c r="C174" s="268"/>
      <c r="D174" s="268"/>
      <c r="E174" s="269"/>
      <c r="F174" s="138" t="s">
        <v>44</v>
      </c>
    </row>
    <row r="175" spans="1:6" ht="15">
      <c r="A175" s="131" t="s">
        <v>60</v>
      </c>
      <c r="B175" s="123" t="s">
        <v>61</v>
      </c>
      <c r="C175" s="113" t="s">
        <v>44</v>
      </c>
      <c r="D175" s="113" t="s">
        <v>62</v>
      </c>
      <c r="E175" s="114" t="s">
        <v>63</v>
      </c>
      <c r="F175" s="132" t="s">
        <v>64</v>
      </c>
    </row>
    <row r="176" spans="1:6" ht="28.5">
      <c r="A176" s="133" t="s">
        <v>192</v>
      </c>
      <c r="B176" s="119" t="s">
        <v>67</v>
      </c>
      <c r="C176" s="104" t="s">
        <v>13</v>
      </c>
      <c r="D176" s="104">
        <v>0.15</v>
      </c>
      <c r="E176" s="115">
        <v>51.21</v>
      </c>
      <c r="F176" s="134">
        <f t="shared" ref="F176:F182" si="24">E176*D176</f>
        <v>7.6814999999999998</v>
      </c>
    </row>
    <row r="177" spans="1:6" ht="14.25">
      <c r="A177" s="133" t="s">
        <v>191</v>
      </c>
      <c r="B177" s="119" t="s">
        <v>198</v>
      </c>
      <c r="C177" s="104" t="s">
        <v>13</v>
      </c>
      <c r="D177" s="104">
        <v>1.7999999999999999E-2</v>
      </c>
      <c r="E177" s="115">
        <v>632.88</v>
      </c>
      <c r="F177" s="134">
        <f t="shared" si="24"/>
        <v>11.391839999999998</v>
      </c>
    </row>
    <row r="178" spans="1:6" ht="28.5">
      <c r="A178" s="133" t="s">
        <v>193</v>
      </c>
      <c r="B178" s="119" t="s">
        <v>199</v>
      </c>
      <c r="C178" s="104" t="s">
        <v>13</v>
      </c>
      <c r="D178" s="104">
        <v>2.5000000000000001E-2</v>
      </c>
      <c r="E178" s="115">
        <v>3165.5</v>
      </c>
      <c r="F178" s="134">
        <f t="shared" si="24"/>
        <v>79.137500000000003</v>
      </c>
    </row>
    <row r="179" spans="1:6" ht="14.25">
      <c r="A179" s="133" t="s">
        <v>194</v>
      </c>
      <c r="B179" s="119" t="s">
        <v>200</v>
      </c>
      <c r="C179" s="104" t="s">
        <v>1</v>
      </c>
      <c r="D179" s="104">
        <v>0.54</v>
      </c>
      <c r="E179" s="115">
        <v>91.96</v>
      </c>
      <c r="F179" s="134">
        <f t="shared" si="24"/>
        <v>49.6584</v>
      </c>
    </row>
    <row r="180" spans="1:6" ht="28.5">
      <c r="A180" s="133" t="s">
        <v>195</v>
      </c>
      <c r="B180" s="119" t="s">
        <v>201</v>
      </c>
      <c r="C180" s="104" t="s">
        <v>1</v>
      </c>
      <c r="D180" s="104">
        <v>0.56999999999999995</v>
      </c>
      <c r="E180" s="115">
        <v>10.83</v>
      </c>
      <c r="F180" s="134">
        <f t="shared" si="24"/>
        <v>6.1730999999999998</v>
      </c>
    </row>
    <row r="181" spans="1:6" ht="14.25">
      <c r="A181" s="133" t="s">
        <v>196</v>
      </c>
      <c r="B181" s="119" t="s">
        <v>202</v>
      </c>
      <c r="C181" s="104" t="s">
        <v>1</v>
      </c>
      <c r="D181" s="104">
        <v>0.56999999999999995</v>
      </c>
      <c r="E181" s="115">
        <v>43.99</v>
      </c>
      <c r="F181" s="134">
        <f t="shared" si="24"/>
        <v>25.074299999999997</v>
      </c>
    </row>
    <row r="182" spans="1:6" ht="14.25">
      <c r="A182" s="133" t="s">
        <v>197</v>
      </c>
      <c r="B182" s="119" t="s">
        <v>203</v>
      </c>
      <c r="C182" s="104" t="s">
        <v>1</v>
      </c>
      <c r="D182" s="117">
        <v>0.09</v>
      </c>
      <c r="E182" s="115">
        <v>48.7</v>
      </c>
      <c r="F182" s="134">
        <f t="shared" si="24"/>
        <v>4.383</v>
      </c>
    </row>
    <row r="183" spans="1:6" ht="15">
      <c r="A183" s="133"/>
      <c r="B183" s="124"/>
      <c r="C183" s="107"/>
      <c r="D183" s="107"/>
      <c r="E183" s="116" t="s">
        <v>66</v>
      </c>
      <c r="F183" s="135">
        <v>183.49</v>
      </c>
    </row>
    <row r="184" spans="1:6">
      <c r="A184" s="139"/>
      <c r="B184" s="140"/>
      <c r="C184" s="121"/>
      <c r="D184" s="121"/>
      <c r="E184" s="121"/>
      <c r="F184" s="141"/>
    </row>
    <row r="185" spans="1:6" ht="15">
      <c r="A185" s="131">
        <v>102706</v>
      </c>
      <c r="B185" s="267" t="str">
        <f>PLANILHA!E53</f>
        <v>Tubo de pvc corrugado flexível perfurado, DN 100mm, para dreno</v>
      </c>
      <c r="C185" s="268"/>
      <c r="D185" s="268"/>
      <c r="E185" s="269"/>
      <c r="F185" s="138" t="s">
        <v>44</v>
      </c>
    </row>
    <row r="186" spans="1:6" ht="15">
      <c r="A186" s="131" t="s">
        <v>60</v>
      </c>
      <c r="B186" s="123" t="s">
        <v>61</v>
      </c>
      <c r="C186" s="113" t="s">
        <v>44</v>
      </c>
      <c r="D186" s="113" t="s">
        <v>62</v>
      </c>
      <c r="E186" s="114" t="s">
        <v>63</v>
      </c>
      <c r="F186" s="132" t="s">
        <v>64</v>
      </c>
    </row>
    <row r="187" spans="1:6" ht="28.5">
      <c r="A187" s="133" t="s">
        <v>204</v>
      </c>
      <c r="B187" s="119" t="s">
        <v>206</v>
      </c>
      <c r="C187" s="104" t="s">
        <v>117</v>
      </c>
      <c r="D187" s="104">
        <v>4.8999999999999998E-3</v>
      </c>
      <c r="E187" s="115">
        <v>21.31</v>
      </c>
      <c r="F187" s="134">
        <f t="shared" ref="F187:F189" si="25">E187*D187</f>
        <v>0.10441899999999998</v>
      </c>
    </row>
    <row r="188" spans="1:6" ht="28.5">
      <c r="A188" s="133" t="s">
        <v>152</v>
      </c>
      <c r="B188" s="119" t="s">
        <v>149</v>
      </c>
      <c r="C188" s="104" t="s">
        <v>117</v>
      </c>
      <c r="D188" s="104">
        <v>1.4800000000000001E-2</v>
      </c>
      <c r="E188" s="115">
        <v>17.09</v>
      </c>
      <c r="F188" s="134">
        <f t="shared" si="25"/>
        <v>0.25293199999999999</v>
      </c>
    </row>
    <row r="189" spans="1:6" ht="42.75">
      <c r="A189" s="133" t="s">
        <v>205</v>
      </c>
      <c r="B189" s="119" t="s">
        <v>207</v>
      </c>
      <c r="C189" s="104" t="s">
        <v>82</v>
      </c>
      <c r="D189" s="104">
        <v>1.0029999999999999</v>
      </c>
      <c r="E189" s="115">
        <v>13.25</v>
      </c>
      <c r="F189" s="134">
        <f t="shared" si="25"/>
        <v>13.289749999999998</v>
      </c>
    </row>
    <row r="190" spans="1:6" ht="15.75" thickBot="1">
      <c r="A190" s="142"/>
      <c r="B190" s="143"/>
      <c r="C190" s="144"/>
      <c r="D190" s="144"/>
      <c r="E190" s="145" t="s">
        <v>66</v>
      </c>
      <c r="F190" s="146">
        <v>13.63</v>
      </c>
    </row>
  </sheetData>
  <mergeCells count="27">
    <mergeCell ref="B185:E185"/>
    <mergeCell ref="B147:E147"/>
    <mergeCell ref="B154:E154"/>
    <mergeCell ref="B161:E161"/>
    <mergeCell ref="B169:E169"/>
    <mergeCell ref="B174:E174"/>
    <mergeCell ref="B111:E111"/>
    <mergeCell ref="B118:E118"/>
    <mergeCell ref="B125:E125"/>
    <mergeCell ref="B132:E132"/>
    <mergeCell ref="B140:E140"/>
    <mergeCell ref="B43:E43"/>
    <mergeCell ref="B87:E87"/>
    <mergeCell ref="B92:E92"/>
    <mergeCell ref="B97:E97"/>
    <mergeCell ref="B104:E104"/>
    <mergeCell ref="B50:E50"/>
    <mergeCell ref="B59:E59"/>
    <mergeCell ref="B67:E67"/>
    <mergeCell ref="B73:E73"/>
    <mergeCell ref="B80:E80"/>
    <mergeCell ref="B11:E11"/>
    <mergeCell ref="B2:E2"/>
    <mergeCell ref="A1:F1"/>
    <mergeCell ref="B23:E23"/>
    <mergeCell ref="B32:E32"/>
    <mergeCell ref="B17:E17"/>
  </mergeCells>
  <printOptions horizontalCentered="1"/>
  <pageMargins left="0.37" right="0.27" top="0.78740157480314965" bottom="0.78740157480314965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F9F2B-CB1D-458A-B0E8-E480439D6AC6}">
  <dimension ref="A1:H75"/>
  <sheetViews>
    <sheetView zoomScale="80" zoomScaleNormal="80" workbookViewId="0">
      <selection activeCell="H20" sqref="H20"/>
    </sheetView>
  </sheetViews>
  <sheetFormatPr defaultRowHeight="12.75" outlineLevelRow="1"/>
  <cols>
    <col min="1" max="1" width="2" style="72" customWidth="1"/>
    <col min="2" max="2" width="9.7109375" style="81" customWidth="1"/>
    <col min="3" max="4" width="12.7109375" style="81" customWidth="1"/>
    <col min="5" max="5" width="75.85546875" style="91" customWidth="1"/>
    <col min="6" max="6" width="7.7109375" style="81" customWidth="1"/>
    <col min="7" max="7" width="12.7109375" style="92" customWidth="1"/>
    <col min="8" max="8" width="25.85546875" style="163" customWidth="1"/>
    <col min="9" max="16384" width="9.140625" style="72"/>
  </cols>
  <sheetData>
    <row r="1" spans="1:8" ht="29.25" customHeight="1">
      <c r="A1" s="8"/>
      <c r="B1" s="279" t="s">
        <v>255</v>
      </c>
      <c r="C1" s="280"/>
      <c r="D1" s="280"/>
      <c r="E1" s="280"/>
      <c r="F1" s="280"/>
      <c r="G1" s="280"/>
      <c r="H1" s="281"/>
    </row>
    <row r="2" spans="1:8" ht="36.75" customHeight="1">
      <c r="A2" s="7"/>
      <c r="B2" s="282"/>
      <c r="C2" s="283"/>
      <c r="D2" s="283"/>
      <c r="E2" s="283"/>
      <c r="F2" s="283"/>
      <c r="G2" s="283"/>
      <c r="H2" s="284"/>
    </row>
    <row r="3" spans="1:8" ht="33" customHeight="1" thickBot="1">
      <c r="A3" s="7"/>
      <c r="B3" s="285"/>
      <c r="C3" s="286"/>
      <c r="D3" s="286"/>
      <c r="E3" s="286"/>
      <c r="F3" s="286"/>
      <c r="G3" s="286"/>
      <c r="H3" s="287"/>
    </row>
    <row r="4" spans="1:8">
      <c r="A4" s="6"/>
      <c r="B4" s="18"/>
      <c r="C4" s="18"/>
      <c r="D4" s="18"/>
      <c r="E4" s="18"/>
      <c r="F4" s="18"/>
      <c r="G4" s="18"/>
      <c r="H4" s="18"/>
    </row>
    <row r="5" spans="1:8" ht="20.100000000000001" customHeight="1">
      <c r="B5" s="127" t="s">
        <v>208</v>
      </c>
      <c r="C5" s="128"/>
      <c r="D5" s="128"/>
      <c r="E5" s="128"/>
      <c r="F5" s="70"/>
      <c r="G5" s="70"/>
      <c r="H5" s="156"/>
    </row>
    <row r="6" spans="1:8" ht="20.100000000000001" customHeight="1">
      <c r="B6" s="127" t="s">
        <v>241</v>
      </c>
      <c r="C6" s="128"/>
      <c r="D6" s="128"/>
      <c r="E6" s="128"/>
      <c r="F6" s="70"/>
      <c r="G6" s="74"/>
      <c r="H6" s="157"/>
    </row>
    <row r="7" spans="1:8" ht="20.100000000000001" customHeight="1">
      <c r="B7" s="248" t="s">
        <v>242</v>
      </c>
      <c r="C7" s="248"/>
      <c r="D7" s="248"/>
      <c r="E7" s="248"/>
      <c r="F7" s="70"/>
      <c r="G7" s="70"/>
      <c r="H7" s="156"/>
    </row>
    <row r="8" spans="1:8" ht="20.100000000000001" customHeight="1">
      <c r="B8" s="127" t="s">
        <v>209</v>
      </c>
      <c r="C8" s="128"/>
      <c r="D8" s="128"/>
      <c r="E8" s="128"/>
      <c r="F8" s="70"/>
      <c r="G8" s="70"/>
      <c r="H8" s="156"/>
    </row>
    <row r="9" spans="1:8" ht="20.100000000000001" customHeight="1" thickBot="1">
      <c r="B9" s="70"/>
      <c r="C9" s="70"/>
      <c r="D9" s="70"/>
      <c r="E9" s="70"/>
      <c r="F9" s="70"/>
      <c r="G9" s="70"/>
      <c r="H9" s="156"/>
    </row>
    <row r="10" spans="1:8" ht="32.25" customHeight="1" thickBot="1">
      <c r="B10" s="276" t="str">
        <f>B1</f>
        <v>MEMORIAL DE CÁLCULO</v>
      </c>
      <c r="C10" s="277"/>
      <c r="D10" s="277"/>
      <c r="E10" s="277"/>
      <c r="F10" s="277"/>
      <c r="G10" s="277"/>
      <c r="H10" s="278"/>
    </row>
    <row r="11" spans="1:8" ht="44.25" customHeight="1" thickBot="1">
      <c r="A11" s="80"/>
      <c r="B11" s="204" t="s">
        <v>0</v>
      </c>
      <c r="C11" s="205" t="s">
        <v>15</v>
      </c>
      <c r="D11" s="205" t="s">
        <v>16</v>
      </c>
      <c r="E11" s="205" t="s">
        <v>10</v>
      </c>
      <c r="F11" s="205" t="s">
        <v>22</v>
      </c>
      <c r="G11" s="206" t="s">
        <v>11</v>
      </c>
      <c r="H11" s="206"/>
    </row>
    <row r="12" spans="1:8" ht="20.100000000000001" customHeight="1">
      <c r="A12" s="80"/>
      <c r="B12" s="3">
        <v>1</v>
      </c>
      <c r="C12" s="1"/>
      <c r="D12" s="1"/>
      <c r="E12" s="82" t="s">
        <v>18</v>
      </c>
      <c r="F12" s="2"/>
      <c r="G12" s="4"/>
      <c r="H12" s="158"/>
    </row>
    <row r="13" spans="1:8" ht="21" customHeight="1" outlineLevel="1">
      <c r="A13" s="80"/>
      <c r="B13" s="23" t="s">
        <v>2</v>
      </c>
      <c r="C13" s="23">
        <v>11340</v>
      </c>
      <c r="D13" s="20" t="s">
        <v>26</v>
      </c>
      <c r="E13" s="109" t="s">
        <v>28</v>
      </c>
      <c r="F13" s="23" t="s">
        <v>1</v>
      </c>
      <c r="G13" s="83">
        <v>6</v>
      </c>
      <c r="H13" s="159" t="s">
        <v>259</v>
      </c>
    </row>
    <row r="14" spans="1:8" ht="21" customHeight="1" outlineLevel="1">
      <c r="A14" s="80"/>
      <c r="B14" s="23" t="s">
        <v>214</v>
      </c>
      <c r="C14" s="23">
        <v>11171</v>
      </c>
      <c r="D14" s="20" t="s">
        <v>26</v>
      </c>
      <c r="E14" s="109" t="s">
        <v>212</v>
      </c>
      <c r="F14" s="23" t="s">
        <v>213</v>
      </c>
      <c r="G14" s="83">
        <v>1</v>
      </c>
      <c r="H14" s="159"/>
    </row>
    <row r="15" spans="1:8" ht="30.75" customHeight="1" outlineLevel="1">
      <c r="A15" s="80"/>
      <c r="B15" s="23" t="s">
        <v>215</v>
      </c>
      <c r="C15" s="23">
        <v>10009</v>
      </c>
      <c r="D15" s="20" t="s">
        <v>26</v>
      </c>
      <c r="E15" s="109" t="s">
        <v>48</v>
      </c>
      <c r="F15" s="23" t="s">
        <v>1</v>
      </c>
      <c r="G15" s="83">
        <f>25*20</f>
        <v>500</v>
      </c>
      <c r="H15" s="353" t="s">
        <v>260</v>
      </c>
    </row>
    <row r="16" spans="1:8" ht="28.5" customHeight="1" outlineLevel="1">
      <c r="A16" s="80"/>
      <c r="B16" s="23" t="s">
        <v>239</v>
      </c>
      <c r="C16" s="23">
        <v>10008</v>
      </c>
      <c r="D16" s="20" t="s">
        <v>26</v>
      </c>
      <c r="E16" s="109" t="s">
        <v>222</v>
      </c>
      <c r="F16" s="23" t="s">
        <v>1</v>
      </c>
      <c r="G16" s="83">
        <v>500</v>
      </c>
      <c r="H16" s="353" t="s">
        <v>258</v>
      </c>
    </row>
    <row r="17" spans="1:8" ht="21" customHeight="1" outlineLevel="1">
      <c r="A17" s="80"/>
      <c r="B17" s="23" t="s">
        <v>244</v>
      </c>
      <c r="C17" s="249" t="s">
        <v>246</v>
      </c>
      <c r="D17" s="250"/>
      <c r="E17" s="109" t="s">
        <v>245</v>
      </c>
      <c r="F17" s="23" t="s">
        <v>44</v>
      </c>
      <c r="G17" s="83">
        <v>1</v>
      </c>
      <c r="H17" s="159"/>
    </row>
    <row r="18" spans="1:8" ht="20.100000000000001" customHeight="1" outlineLevel="1">
      <c r="B18" s="12"/>
      <c r="C18" s="13"/>
      <c r="D18" s="13"/>
      <c r="E18" s="13"/>
      <c r="F18" s="13"/>
      <c r="G18" s="14"/>
      <c r="H18" s="160"/>
    </row>
    <row r="19" spans="1:8" ht="20.100000000000001" customHeight="1">
      <c r="B19" s="3">
        <v>2</v>
      </c>
      <c r="C19" s="1"/>
      <c r="D19" s="1"/>
      <c r="E19" s="2" t="s">
        <v>216</v>
      </c>
      <c r="F19" s="2"/>
      <c r="G19" s="4"/>
      <c r="H19" s="158"/>
    </row>
    <row r="20" spans="1:8" ht="30" customHeight="1" outlineLevel="1">
      <c r="B20" s="71" t="s">
        <v>3</v>
      </c>
      <c r="C20" s="249" t="s">
        <v>217</v>
      </c>
      <c r="D20" s="250"/>
      <c r="E20" s="110" t="s">
        <v>240</v>
      </c>
      <c r="F20" s="23" t="s">
        <v>44</v>
      </c>
      <c r="G20" s="83">
        <v>1</v>
      </c>
      <c r="H20" s="353" t="s">
        <v>257</v>
      </c>
    </row>
    <row r="21" spans="1:8" ht="20.100000000000001" customHeight="1" outlineLevel="1">
      <c r="B21" s="12"/>
      <c r="C21" s="13"/>
      <c r="D21" s="13"/>
      <c r="E21" s="13"/>
      <c r="F21" s="13"/>
      <c r="G21" s="14"/>
      <c r="H21" s="160"/>
    </row>
    <row r="22" spans="1:8" ht="20.100000000000001" customHeight="1">
      <c r="B22" s="3">
        <v>3</v>
      </c>
      <c r="C22" s="1"/>
      <c r="D22" s="1"/>
      <c r="E22" s="2" t="s">
        <v>53</v>
      </c>
      <c r="F22" s="2"/>
      <c r="G22" s="4"/>
      <c r="H22" s="158"/>
    </row>
    <row r="23" spans="1:8" ht="30" customHeight="1" outlineLevel="1">
      <c r="B23" s="71" t="s">
        <v>4</v>
      </c>
      <c r="C23" s="19">
        <v>30011</v>
      </c>
      <c r="D23" s="19" t="s">
        <v>26</v>
      </c>
      <c r="E23" s="110" t="s">
        <v>54</v>
      </c>
      <c r="F23" s="23" t="s">
        <v>13</v>
      </c>
      <c r="G23" s="83">
        <f>G15*0.13</f>
        <v>65</v>
      </c>
      <c r="H23" s="159"/>
    </row>
    <row r="24" spans="1:8" ht="20.100000000000001" customHeight="1" outlineLevel="1">
      <c r="B24" s="12"/>
      <c r="C24" s="13"/>
      <c r="D24" s="13"/>
      <c r="E24" s="13"/>
      <c r="F24" s="13"/>
      <c r="G24" s="14"/>
      <c r="H24" s="160"/>
    </row>
    <row r="25" spans="1:8" ht="20.100000000000001" customHeight="1">
      <c r="B25" s="3">
        <v>4</v>
      </c>
      <c r="C25" s="1"/>
      <c r="D25" s="1"/>
      <c r="E25" s="2" t="s">
        <v>49</v>
      </c>
      <c r="F25" s="2"/>
      <c r="G25" s="4"/>
      <c r="H25" s="158"/>
    </row>
    <row r="26" spans="1:8" ht="29.25" customHeight="1" outlineLevel="1">
      <c r="B26" s="71" t="s">
        <v>5</v>
      </c>
      <c r="C26" s="19">
        <v>260663</v>
      </c>
      <c r="D26" s="19" t="s">
        <v>26</v>
      </c>
      <c r="E26" s="110" t="s">
        <v>50</v>
      </c>
      <c r="F26" s="23" t="s">
        <v>1</v>
      </c>
      <c r="G26" s="83">
        <v>217</v>
      </c>
      <c r="H26" s="159" t="s">
        <v>256</v>
      </c>
    </row>
    <row r="27" spans="1:8" ht="29.25" customHeight="1" outlineLevel="1">
      <c r="B27" s="71" t="s">
        <v>6</v>
      </c>
      <c r="C27" s="19">
        <v>260168</v>
      </c>
      <c r="D27" s="19" t="s">
        <v>26</v>
      </c>
      <c r="E27" s="110" t="s">
        <v>51</v>
      </c>
      <c r="F27" s="23" t="s">
        <v>1</v>
      </c>
      <c r="G27" s="83">
        <v>186.78</v>
      </c>
      <c r="H27" s="159" t="s">
        <v>256</v>
      </c>
    </row>
    <row r="28" spans="1:8" ht="29.25" customHeight="1" outlineLevel="1">
      <c r="B28" s="71" t="s">
        <v>55</v>
      </c>
      <c r="C28" s="19">
        <v>260278</v>
      </c>
      <c r="D28" s="19" t="s">
        <v>26</v>
      </c>
      <c r="E28" s="110" t="s">
        <v>150</v>
      </c>
      <c r="F28" s="23" t="s">
        <v>1</v>
      </c>
      <c r="G28" s="83">
        <v>97</v>
      </c>
      <c r="H28" s="159" t="s">
        <v>256</v>
      </c>
    </row>
    <row r="29" spans="1:8" ht="29.25" customHeight="1" outlineLevel="1">
      <c r="B29" s="71" t="s">
        <v>237</v>
      </c>
      <c r="C29" s="19">
        <v>130728</v>
      </c>
      <c r="D29" s="19" t="s">
        <v>26</v>
      </c>
      <c r="E29" s="110" t="s">
        <v>238</v>
      </c>
      <c r="F29" s="23" t="s">
        <v>1</v>
      </c>
      <c r="G29" s="83">
        <v>30.74</v>
      </c>
      <c r="H29" s="159" t="s">
        <v>256</v>
      </c>
    </row>
    <row r="30" spans="1:8" ht="20.100000000000001" customHeight="1" outlineLevel="1">
      <c r="B30" s="12"/>
      <c r="C30" s="13"/>
      <c r="D30" s="13"/>
      <c r="E30" s="13"/>
      <c r="F30" s="13"/>
      <c r="G30" s="14"/>
      <c r="H30" s="160"/>
    </row>
    <row r="31" spans="1:8" ht="20.100000000000001" customHeight="1">
      <c r="B31" s="3">
        <v>5</v>
      </c>
      <c r="C31" s="1"/>
      <c r="D31" s="1"/>
      <c r="E31" s="2" t="s">
        <v>52</v>
      </c>
      <c r="F31" s="2"/>
      <c r="G31" s="4"/>
      <c r="H31" s="158"/>
    </row>
    <row r="32" spans="1:8" s="73" customFormat="1" ht="39.75" customHeight="1" outlineLevel="1">
      <c r="B32" s="24" t="s">
        <v>93</v>
      </c>
      <c r="C32" s="19">
        <v>98511</v>
      </c>
      <c r="D32" s="25" t="s">
        <v>14</v>
      </c>
      <c r="E32" s="110" t="s">
        <v>56</v>
      </c>
      <c r="F32" s="22" t="s">
        <v>44</v>
      </c>
      <c r="G32" s="83">
        <v>10</v>
      </c>
      <c r="H32" s="159" t="s">
        <v>256</v>
      </c>
    </row>
    <row r="33" spans="2:8" ht="30.75" customHeight="1" outlineLevel="1">
      <c r="B33" s="24" t="s">
        <v>94</v>
      </c>
      <c r="C33" s="19">
        <v>98509</v>
      </c>
      <c r="D33" s="25" t="s">
        <v>57</v>
      </c>
      <c r="E33" s="110" t="s">
        <v>58</v>
      </c>
      <c r="F33" s="23" t="s">
        <v>44</v>
      </c>
      <c r="G33" s="83">
        <v>10</v>
      </c>
      <c r="H33" s="159" t="s">
        <v>256</v>
      </c>
    </row>
    <row r="34" spans="2:8" ht="27" customHeight="1" outlineLevel="1">
      <c r="B34" s="24" t="s">
        <v>95</v>
      </c>
      <c r="C34" s="251" t="s">
        <v>69</v>
      </c>
      <c r="D34" s="252"/>
      <c r="E34" s="111" t="s">
        <v>59</v>
      </c>
      <c r="F34" s="23" t="s">
        <v>44</v>
      </c>
      <c r="G34" s="83">
        <v>8</v>
      </c>
      <c r="H34" s="159" t="s">
        <v>256</v>
      </c>
    </row>
    <row r="35" spans="2:8" ht="20.100000000000001" customHeight="1" outlineLevel="1">
      <c r="B35" s="12"/>
      <c r="C35" s="13"/>
      <c r="D35" s="13"/>
      <c r="E35" s="13"/>
      <c r="F35" s="13"/>
      <c r="G35" s="14"/>
      <c r="H35" s="160"/>
    </row>
    <row r="36" spans="2:8" ht="20.100000000000001" customHeight="1">
      <c r="B36" s="3">
        <v>6</v>
      </c>
      <c r="C36" s="1"/>
      <c r="D36" s="1"/>
      <c r="E36" s="2" t="s">
        <v>27</v>
      </c>
      <c r="F36" s="2"/>
      <c r="G36" s="4"/>
      <c r="H36" s="158"/>
    </row>
    <row r="37" spans="2:8" s="73" customFormat="1" ht="39" customHeight="1" outlineLevel="1">
      <c r="B37" s="24" t="s">
        <v>7</v>
      </c>
      <c r="C37" s="88">
        <v>14162</v>
      </c>
      <c r="D37" s="26" t="s">
        <v>14</v>
      </c>
      <c r="E37" s="112" t="s">
        <v>80</v>
      </c>
      <c r="F37" s="86" t="s">
        <v>44</v>
      </c>
      <c r="G37" s="83">
        <v>7</v>
      </c>
      <c r="H37" s="159" t="s">
        <v>256</v>
      </c>
    </row>
    <row r="38" spans="2:8" s="73" customFormat="1" ht="25.5" outlineLevel="1">
      <c r="B38" s="24" t="s">
        <v>8</v>
      </c>
      <c r="C38" s="20">
        <v>39746</v>
      </c>
      <c r="D38" s="20" t="s">
        <v>14</v>
      </c>
      <c r="E38" s="112" t="s">
        <v>81</v>
      </c>
      <c r="F38" s="22" t="s">
        <v>44</v>
      </c>
      <c r="G38" s="83">
        <f>6*4</f>
        <v>24</v>
      </c>
      <c r="H38" s="159" t="s">
        <v>256</v>
      </c>
    </row>
    <row r="39" spans="2:8" s="73" customFormat="1" ht="20.25" customHeight="1" outlineLevel="1">
      <c r="B39" s="24" t="s">
        <v>9</v>
      </c>
      <c r="C39" s="20">
        <v>170630</v>
      </c>
      <c r="D39" s="20" t="s">
        <v>26</v>
      </c>
      <c r="E39" s="112" t="s">
        <v>92</v>
      </c>
      <c r="F39" s="22" t="s">
        <v>82</v>
      </c>
      <c r="G39" s="83">
        <v>89.78</v>
      </c>
      <c r="H39" s="159" t="s">
        <v>256</v>
      </c>
    </row>
    <row r="40" spans="2:8" s="73" customFormat="1" ht="20.25" customHeight="1" outlineLevel="1">
      <c r="B40" s="24" t="s">
        <v>101</v>
      </c>
      <c r="C40" s="20">
        <v>171020</v>
      </c>
      <c r="D40" s="20" t="s">
        <v>26</v>
      </c>
      <c r="E40" s="112" t="s">
        <v>83</v>
      </c>
      <c r="F40" s="22" t="s">
        <v>82</v>
      </c>
      <c r="G40" s="83">
        <v>2.5</v>
      </c>
      <c r="H40" s="159" t="s">
        <v>256</v>
      </c>
    </row>
    <row r="41" spans="2:8" s="73" customFormat="1" ht="24.75" customHeight="1" outlineLevel="1">
      <c r="B41" s="24" t="s">
        <v>223</v>
      </c>
      <c r="C41" s="20">
        <v>171266</v>
      </c>
      <c r="D41" s="20" t="s">
        <v>26</v>
      </c>
      <c r="E41" s="112" t="s">
        <v>84</v>
      </c>
      <c r="F41" s="22" t="s">
        <v>44</v>
      </c>
      <c r="G41" s="83">
        <v>2</v>
      </c>
      <c r="H41" s="159" t="s">
        <v>256</v>
      </c>
    </row>
    <row r="42" spans="2:8" s="73" customFormat="1" ht="24.75" customHeight="1" outlineLevel="1">
      <c r="B42" s="24" t="s">
        <v>224</v>
      </c>
      <c r="C42" s="20">
        <v>171044</v>
      </c>
      <c r="D42" s="20" t="s">
        <v>26</v>
      </c>
      <c r="E42" s="112" t="s">
        <v>85</v>
      </c>
      <c r="F42" s="22" t="s">
        <v>44</v>
      </c>
      <c r="G42" s="83">
        <v>4</v>
      </c>
      <c r="H42" s="159" t="s">
        <v>256</v>
      </c>
    </row>
    <row r="43" spans="2:8" s="73" customFormat="1" ht="24.75" customHeight="1" outlineLevel="1">
      <c r="B43" s="24" t="s">
        <v>225</v>
      </c>
      <c r="C43" s="20">
        <v>170388</v>
      </c>
      <c r="D43" s="20" t="s">
        <v>26</v>
      </c>
      <c r="E43" s="112" t="s">
        <v>86</v>
      </c>
      <c r="F43" s="22" t="s">
        <v>44</v>
      </c>
      <c r="G43" s="83">
        <v>1</v>
      </c>
      <c r="H43" s="159" t="s">
        <v>256</v>
      </c>
    </row>
    <row r="44" spans="2:8" s="73" customFormat="1" ht="24.75" customHeight="1" outlineLevel="1">
      <c r="B44" s="24" t="s">
        <v>226</v>
      </c>
      <c r="C44" s="20">
        <v>170418</v>
      </c>
      <c r="D44" s="20" t="s">
        <v>26</v>
      </c>
      <c r="E44" s="112" t="s">
        <v>87</v>
      </c>
      <c r="F44" s="22" t="s">
        <v>82</v>
      </c>
      <c r="G44" s="83">
        <v>1.5</v>
      </c>
      <c r="H44" s="159" t="s">
        <v>256</v>
      </c>
    </row>
    <row r="45" spans="2:8" s="73" customFormat="1" ht="24.75" customHeight="1" outlineLevel="1">
      <c r="B45" s="24" t="s">
        <v>227</v>
      </c>
      <c r="C45" s="20">
        <v>101657</v>
      </c>
      <c r="D45" s="20" t="s">
        <v>14</v>
      </c>
      <c r="E45" s="112" t="s">
        <v>333</v>
      </c>
      <c r="F45" s="22" t="s">
        <v>44</v>
      </c>
      <c r="G45" s="83">
        <v>14</v>
      </c>
      <c r="H45" s="159" t="s">
        <v>256</v>
      </c>
    </row>
    <row r="46" spans="2:8" s="73" customFormat="1" ht="24.75" customHeight="1" outlineLevel="1">
      <c r="B46" s="24" t="s">
        <v>228</v>
      </c>
      <c r="C46" s="20">
        <v>170973</v>
      </c>
      <c r="D46" s="20" t="s">
        <v>26</v>
      </c>
      <c r="E46" s="112" t="s">
        <v>88</v>
      </c>
      <c r="F46" s="22" t="s">
        <v>44</v>
      </c>
      <c r="G46" s="83">
        <v>7</v>
      </c>
      <c r="H46" s="159" t="s">
        <v>256</v>
      </c>
    </row>
    <row r="47" spans="2:8" s="73" customFormat="1" ht="24" customHeight="1" outlineLevel="1">
      <c r="B47" s="24" t="s">
        <v>229</v>
      </c>
      <c r="C47" s="20">
        <v>171059</v>
      </c>
      <c r="D47" s="20" t="s">
        <v>26</v>
      </c>
      <c r="E47" s="112" t="s">
        <v>89</v>
      </c>
      <c r="F47" s="22" t="s">
        <v>44</v>
      </c>
      <c r="G47" s="83">
        <v>7</v>
      </c>
      <c r="H47" s="159" t="s">
        <v>256</v>
      </c>
    </row>
    <row r="48" spans="2:8" s="73" customFormat="1" ht="24" customHeight="1" outlineLevel="1">
      <c r="B48" s="24" t="s">
        <v>230</v>
      </c>
      <c r="C48" s="20">
        <v>170745</v>
      </c>
      <c r="D48" s="20" t="s">
        <v>26</v>
      </c>
      <c r="E48" s="112" t="s">
        <v>90</v>
      </c>
      <c r="F48" s="22" t="s">
        <v>82</v>
      </c>
      <c r="G48" s="83">
        <v>79.5</v>
      </c>
      <c r="H48" s="159" t="s">
        <v>256</v>
      </c>
    </row>
    <row r="49" spans="2:8" s="73" customFormat="1" ht="24" customHeight="1" outlineLevel="1">
      <c r="B49" s="24" t="s">
        <v>231</v>
      </c>
      <c r="C49" s="20">
        <v>21127</v>
      </c>
      <c r="D49" s="20" t="s">
        <v>14</v>
      </c>
      <c r="E49" s="112" t="s">
        <v>91</v>
      </c>
      <c r="F49" s="22" t="s">
        <v>44</v>
      </c>
      <c r="G49" s="83">
        <v>5</v>
      </c>
      <c r="H49" s="159" t="s">
        <v>256</v>
      </c>
    </row>
    <row r="50" spans="2:8" ht="20.100000000000001" customHeight="1" outlineLevel="1">
      <c r="B50" s="12"/>
      <c r="C50" s="13"/>
      <c r="D50" s="13"/>
      <c r="E50" s="13"/>
      <c r="F50" s="13"/>
      <c r="G50" s="14"/>
      <c r="H50" s="160"/>
    </row>
    <row r="51" spans="2:8" s="73" customFormat="1" ht="20.100000000000001" customHeight="1" outlineLevel="1">
      <c r="B51" s="3">
        <v>7</v>
      </c>
      <c r="C51" s="1"/>
      <c r="D51" s="1"/>
      <c r="E51" s="2" t="s">
        <v>79</v>
      </c>
      <c r="F51" s="2"/>
      <c r="G51" s="4"/>
      <c r="H51" s="158"/>
    </row>
    <row r="52" spans="2:8" s="73" customFormat="1" ht="29.25" customHeight="1" outlineLevel="1">
      <c r="B52" s="19" t="s">
        <v>232</v>
      </c>
      <c r="C52" s="89">
        <v>180414</v>
      </c>
      <c r="D52" s="89" t="s">
        <v>26</v>
      </c>
      <c r="E52" s="110" t="s">
        <v>96</v>
      </c>
      <c r="F52" s="89" t="s">
        <v>44</v>
      </c>
      <c r="G52" s="83">
        <v>4</v>
      </c>
      <c r="H52" s="159"/>
    </row>
    <row r="53" spans="2:8" s="73" customFormat="1" ht="29.25" customHeight="1" outlineLevel="1">
      <c r="B53" s="19" t="s">
        <v>233</v>
      </c>
      <c r="C53" s="89">
        <v>102706</v>
      </c>
      <c r="D53" s="89" t="s">
        <v>14</v>
      </c>
      <c r="E53" s="110" t="s">
        <v>97</v>
      </c>
      <c r="F53" s="89" t="s">
        <v>82</v>
      </c>
      <c r="G53" s="83">
        <v>20</v>
      </c>
      <c r="H53" s="159" t="s">
        <v>256</v>
      </c>
    </row>
    <row r="54" spans="2:8" s="73" customFormat="1" ht="29.25" customHeight="1" outlineLevel="1">
      <c r="B54" s="19" t="s">
        <v>234</v>
      </c>
      <c r="C54" s="89">
        <v>102706</v>
      </c>
      <c r="D54" s="89" t="s">
        <v>100</v>
      </c>
      <c r="E54" s="110" t="s">
        <v>102</v>
      </c>
      <c r="F54" s="89" t="s">
        <v>44</v>
      </c>
      <c r="G54" s="83">
        <v>2</v>
      </c>
      <c r="H54" s="159" t="s">
        <v>256</v>
      </c>
    </row>
    <row r="55" spans="2:8" s="73" customFormat="1" ht="29.25" customHeight="1" outlineLevel="1">
      <c r="B55" s="19" t="s">
        <v>235</v>
      </c>
      <c r="C55" s="89">
        <v>102706</v>
      </c>
      <c r="D55" s="89" t="s">
        <v>100</v>
      </c>
      <c r="E55" s="110" t="s">
        <v>103</v>
      </c>
      <c r="F55" s="89" t="s">
        <v>44</v>
      </c>
      <c r="G55" s="83">
        <v>1</v>
      </c>
      <c r="H55" s="159" t="s">
        <v>256</v>
      </c>
    </row>
    <row r="56" spans="2:8" s="73" customFormat="1" ht="29.25" customHeight="1" outlineLevel="1">
      <c r="B56" s="19" t="s">
        <v>236</v>
      </c>
      <c r="C56" s="89">
        <v>50681</v>
      </c>
      <c r="D56" s="89" t="s">
        <v>26</v>
      </c>
      <c r="E56" s="110" t="s">
        <v>104</v>
      </c>
      <c r="F56" s="89" t="s">
        <v>13</v>
      </c>
      <c r="G56" s="83">
        <f>(0.2*0.2*4.5)</f>
        <v>0.18000000000000005</v>
      </c>
      <c r="H56" s="159" t="s">
        <v>256</v>
      </c>
    </row>
    <row r="57" spans="2:8" ht="20.100000000000001" customHeight="1" outlineLevel="1">
      <c r="B57" s="12"/>
      <c r="C57" s="13"/>
      <c r="D57" s="13"/>
      <c r="E57" s="13"/>
      <c r="F57" s="13"/>
      <c r="G57" s="14"/>
      <c r="H57" s="160"/>
    </row>
    <row r="58" spans="2:8" ht="20.100000000000001" customHeight="1">
      <c r="B58" s="15"/>
      <c r="C58" s="16"/>
      <c r="D58" s="16"/>
      <c r="E58" s="90"/>
      <c r="F58" s="90"/>
      <c r="G58" s="17"/>
      <c r="H58" s="161"/>
    </row>
    <row r="59" spans="2:8" ht="20.100000000000001" customHeight="1">
      <c r="B59" s="84"/>
      <c r="C59" s="84"/>
      <c r="D59" s="84"/>
      <c r="E59" s="5"/>
      <c r="F59" s="84"/>
      <c r="G59" s="87"/>
      <c r="H59" s="162"/>
    </row>
    <row r="60" spans="2:8" ht="20.100000000000001" customHeight="1"/>
    <row r="61" spans="2:8" ht="12.75" customHeight="1">
      <c r="B61" s="72"/>
      <c r="C61" s="72"/>
      <c r="D61" s="72"/>
      <c r="E61" s="72"/>
      <c r="F61" s="72"/>
      <c r="G61" s="72"/>
      <c r="H61" s="81"/>
    </row>
    <row r="62" spans="2:8">
      <c r="B62" s="72"/>
      <c r="C62" s="72"/>
      <c r="D62" s="72"/>
      <c r="E62" s="72"/>
      <c r="F62" s="72"/>
      <c r="G62" s="72"/>
      <c r="H62" s="81"/>
    </row>
    <row r="63" spans="2:8">
      <c r="B63" s="72"/>
      <c r="C63" s="72"/>
      <c r="D63" s="72"/>
      <c r="E63" s="72"/>
      <c r="F63" s="72"/>
      <c r="G63" s="72"/>
      <c r="H63" s="81"/>
    </row>
    <row r="64" spans="2:8">
      <c r="B64" s="72"/>
      <c r="C64" s="72"/>
      <c r="D64" s="72"/>
      <c r="E64" s="72"/>
      <c r="F64" s="72"/>
      <c r="G64" s="72"/>
      <c r="H64" s="81"/>
    </row>
    <row r="65" spans="1:8">
      <c r="B65" s="72"/>
      <c r="C65" s="72"/>
      <c r="D65" s="72"/>
      <c r="E65" s="72"/>
      <c r="F65" s="72"/>
      <c r="G65" s="72"/>
      <c r="H65" s="81"/>
    </row>
    <row r="66" spans="1:8">
      <c r="B66" s="72"/>
      <c r="C66" s="72"/>
      <c r="D66" s="72"/>
      <c r="E66" s="72"/>
      <c r="F66" s="72"/>
      <c r="G66" s="72"/>
      <c r="H66" s="81"/>
    </row>
    <row r="67" spans="1:8">
      <c r="B67" s="72"/>
      <c r="C67" s="72"/>
      <c r="D67" s="72"/>
      <c r="E67" s="72"/>
      <c r="F67" s="72"/>
      <c r="G67" s="72"/>
      <c r="H67" s="81"/>
    </row>
    <row r="68" spans="1:8" s="92" customFormat="1">
      <c r="A68" s="72"/>
      <c r="B68" s="72"/>
      <c r="C68" s="72"/>
      <c r="D68" s="72"/>
      <c r="E68" s="72"/>
      <c r="F68" s="72"/>
      <c r="G68" s="72"/>
      <c r="H68" s="81"/>
    </row>
    <row r="69" spans="1:8" s="92" customFormat="1">
      <c r="A69" s="72"/>
      <c r="B69" s="72"/>
      <c r="C69" s="72"/>
      <c r="D69" s="72"/>
      <c r="E69" s="72"/>
      <c r="F69" s="72"/>
      <c r="G69" s="72"/>
      <c r="H69" s="81"/>
    </row>
    <row r="70" spans="1:8">
      <c r="B70" s="72"/>
      <c r="C70" s="72"/>
      <c r="D70" s="72"/>
      <c r="E70" s="72"/>
      <c r="F70" s="72"/>
      <c r="G70" s="72"/>
      <c r="H70" s="81"/>
    </row>
    <row r="71" spans="1:8">
      <c r="B71" s="72"/>
      <c r="C71" s="72"/>
      <c r="D71" s="72"/>
      <c r="E71" s="72"/>
      <c r="F71" s="72"/>
      <c r="G71" s="72"/>
      <c r="H71" s="81"/>
    </row>
    <row r="72" spans="1:8">
      <c r="B72" s="72"/>
      <c r="C72" s="72"/>
      <c r="D72" s="72"/>
      <c r="E72" s="72"/>
      <c r="F72" s="72"/>
      <c r="G72" s="72"/>
      <c r="H72" s="81"/>
    </row>
    <row r="73" spans="1:8">
      <c r="B73" s="72"/>
      <c r="C73" s="72"/>
      <c r="D73" s="72"/>
      <c r="E73" s="72"/>
      <c r="F73" s="72"/>
      <c r="G73" s="72"/>
      <c r="H73" s="81"/>
    </row>
    <row r="74" spans="1:8">
      <c r="B74" s="72"/>
      <c r="C74" s="72"/>
      <c r="D74" s="72"/>
      <c r="E74" s="72"/>
      <c r="F74" s="72"/>
      <c r="G74" s="72"/>
      <c r="H74" s="81"/>
    </row>
    <row r="75" spans="1:8">
      <c r="B75" s="72"/>
      <c r="C75" s="72"/>
      <c r="D75" s="72"/>
      <c r="E75" s="72"/>
      <c r="F75" s="72"/>
      <c r="G75" s="72"/>
      <c r="H75" s="81"/>
    </row>
  </sheetData>
  <mergeCells count="6">
    <mergeCell ref="C34:D34"/>
    <mergeCell ref="B10:H10"/>
    <mergeCell ref="B1:H3"/>
    <mergeCell ref="B7:E7"/>
    <mergeCell ref="C17:D17"/>
    <mergeCell ref="C20:D20"/>
  </mergeCells>
  <conditionalFormatting sqref="G11 G18">
    <cfRule type="cellIs" dxfId="13" priority="15" stopIfTrue="1" operator="equal">
      <formula>0</formula>
    </cfRule>
  </conditionalFormatting>
  <conditionalFormatting sqref="G24">
    <cfRule type="cellIs" dxfId="12" priority="14" stopIfTrue="1" operator="equal">
      <formula>0</formula>
    </cfRule>
  </conditionalFormatting>
  <conditionalFormatting sqref="G35">
    <cfRule type="cellIs" dxfId="11" priority="13" stopIfTrue="1" operator="equal">
      <formula>0</formula>
    </cfRule>
  </conditionalFormatting>
  <conditionalFormatting sqref="G50">
    <cfRule type="cellIs" dxfId="10" priority="12" stopIfTrue="1" operator="equal">
      <formula>0</formula>
    </cfRule>
  </conditionalFormatting>
  <conditionalFormatting sqref="G57">
    <cfRule type="cellIs" dxfId="9" priority="11" stopIfTrue="1" operator="equal">
      <formula>0</formula>
    </cfRule>
  </conditionalFormatting>
  <conditionalFormatting sqref="G30">
    <cfRule type="cellIs" dxfId="8" priority="9" stopIfTrue="1" operator="equal">
      <formula>0</formula>
    </cfRule>
  </conditionalFormatting>
  <conditionalFormatting sqref="G21">
    <cfRule type="cellIs" dxfId="7" priority="8" stopIfTrue="1" operator="equal">
      <formula>0</formula>
    </cfRule>
  </conditionalFormatting>
  <conditionalFormatting sqref="H11 H18">
    <cfRule type="cellIs" dxfId="6" priority="7" stopIfTrue="1" operator="equal">
      <formula>0</formula>
    </cfRule>
  </conditionalFormatting>
  <conditionalFormatting sqref="H24">
    <cfRule type="cellIs" dxfId="5" priority="6" stopIfTrue="1" operator="equal">
      <formula>0</formula>
    </cfRule>
  </conditionalFormatting>
  <conditionalFormatting sqref="H35">
    <cfRule type="cellIs" dxfId="4" priority="5" stopIfTrue="1" operator="equal">
      <formula>0</formula>
    </cfRule>
  </conditionalFormatting>
  <conditionalFormatting sqref="H50">
    <cfRule type="cellIs" dxfId="3" priority="4" stopIfTrue="1" operator="equal">
      <formula>0</formula>
    </cfRule>
  </conditionalFormatting>
  <conditionalFormatting sqref="H57">
    <cfRule type="cellIs" dxfId="2" priority="3" stopIfTrue="1" operator="equal">
      <formula>0</formula>
    </cfRule>
  </conditionalFormatting>
  <conditionalFormatting sqref="H30">
    <cfRule type="cellIs" dxfId="1" priority="2" stopIfTrue="1" operator="equal">
      <formula>0</formula>
    </cfRule>
  </conditionalFormatting>
  <conditionalFormatting sqref="H21">
    <cfRule type="cellIs" dxfId="0" priority="1" stopIfTrue="1" operator="equal">
      <formula>0</formula>
    </cfRule>
  </conditionalFormatting>
  <printOptions horizontalCentered="1"/>
  <pageMargins left="0.27559055118110237" right="0.19685039370078741" top="0.43307086614173229" bottom="1.1811023622047245" header="0.31496062992125984" footer="1.1417322834645669"/>
  <pageSetup paperSize="9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D4C7F-2BAD-4408-B378-3D8C96173795}">
  <dimension ref="A1"/>
  <sheetViews>
    <sheetView topLeftCell="A13" workbookViewId="0">
      <selection activeCell="L23" sqref="L23"/>
    </sheetView>
  </sheetViews>
  <sheetFormatPr defaultRowHeight="12.75"/>
  <sheetData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32CE0-89FB-4E47-8F86-3A9CB87A429F}">
  <dimension ref="A1:J25"/>
  <sheetViews>
    <sheetView view="pageBreakPreview" zoomScale="60" zoomScaleNormal="100" workbookViewId="0">
      <selection activeCell="A11" sqref="A11:I11"/>
    </sheetView>
  </sheetViews>
  <sheetFormatPr defaultRowHeight="12.75"/>
  <sheetData>
    <row r="1" spans="1:10" ht="15.75">
      <c r="A1" s="288"/>
      <c r="B1" s="288"/>
      <c r="C1" s="288"/>
      <c r="D1" s="93"/>
      <c r="E1" s="93"/>
      <c r="F1" s="93"/>
      <c r="G1" s="93"/>
      <c r="H1" s="93"/>
      <c r="I1" s="94"/>
      <c r="J1" s="95"/>
    </row>
    <row r="2" spans="1:10" ht="13.5" thickBot="1">
      <c r="A2" s="288"/>
      <c r="B2" s="288"/>
      <c r="C2" s="288"/>
      <c r="D2" s="96"/>
      <c r="E2" s="96"/>
      <c r="F2" s="96"/>
      <c r="G2" s="97"/>
      <c r="H2" s="97"/>
      <c r="I2" s="97"/>
      <c r="J2" s="98"/>
    </row>
    <row r="3" spans="1:10" ht="13.5" thickBot="1">
      <c r="A3" s="289"/>
      <c r="B3" s="290"/>
      <c r="C3" s="290"/>
      <c r="D3" s="290"/>
      <c r="E3" s="290"/>
      <c r="F3" s="290"/>
      <c r="G3" s="290"/>
      <c r="H3" s="290"/>
      <c r="I3" s="290"/>
      <c r="J3" s="291"/>
    </row>
    <row r="4" spans="1:10" ht="13.5" thickBot="1">
      <c r="A4" s="292" t="str">
        <f>'[1]Memória de Cálculo'!A6:B6</f>
        <v>B.D.I ADOTADO:</v>
      </c>
      <c r="B4" s="293"/>
      <c r="C4" s="294">
        <f>J25</f>
        <v>0.3051112961658029</v>
      </c>
      <c r="D4" s="294"/>
      <c r="E4" s="294"/>
      <c r="F4" s="294"/>
      <c r="G4" s="295"/>
      <c r="H4" s="296"/>
      <c r="I4" s="297"/>
      <c r="J4" s="298"/>
    </row>
    <row r="5" spans="1:10" ht="54" customHeight="1" thickBot="1">
      <c r="A5" s="302" t="s">
        <v>243</v>
      </c>
      <c r="B5" s="303"/>
      <c r="C5" s="303"/>
      <c r="D5" s="303"/>
      <c r="E5" s="303"/>
      <c r="F5" s="303"/>
      <c r="G5" s="304"/>
      <c r="H5" s="299"/>
      <c r="I5" s="300"/>
      <c r="J5" s="301"/>
    </row>
    <row r="6" spans="1:10" ht="13.5" thickBot="1">
      <c r="A6" s="302" t="s">
        <v>29</v>
      </c>
      <c r="B6" s="303"/>
      <c r="C6" s="303"/>
      <c r="D6" s="303"/>
      <c r="E6" s="303"/>
      <c r="F6" s="303"/>
      <c r="G6" s="303"/>
      <c r="H6" s="303"/>
      <c r="I6" s="303"/>
      <c r="J6" s="304"/>
    </row>
    <row r="7" spans="1:10" ht="13.5" thickBo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6.5" thickBot="1">
      <c r="A8" s="307" t="s">
        <v>30</v>
      </c>
      <c r="B8" s="308"/>
      <c r="C8" s="308"/>
      <c r="D8" s="308"/>
      <c r="E8" s="308"/>
      <c r="F8" s="308"/>
      <c r="G8" s="308"/>
      <c r="H8" s="308"/>
      <c r="I8" s="308"/>
      <c r="J8" s="308"/>
    </row>
    <row r="9" spans="1:10">
      <c r="A9" s="309"/>
      <c r="B9" s="309"/>
      <c r="C9" s="309"/>
      <c r="D9" s="309"/>
      <c r="E9" s="309"/>
      <c r="F9" s="309"/>
      <c r="G9" s="309"/>
      <c r="H9" s="309"/>
      <c r="I9" s="309"/>
      <c r="J9" s="309"/>
    </row>
    <row r="10" spans="1:10">
      <c r="A10" s="310" t="s">
        <v>31</v>
      </c>
      <c r="B10" s="310"/>
      <c r="C10" s="310"/>
      <c r="D10" s="310"/>
      <c r="E10" s="310"/>
      <c r="F10" s="310"/>
      <c r="G10" s="310"/>
      <c r="H10" s="310"/>
      <c r="I10" s="310"/>
      <c r="J10" s="99">
        <f>SUM(J11:J14)</f>
        <v>5.5100000000000003E-2</v>
      </c>
    </row>
    <row r="11" spans="1:10">
      <c r="A11" s="305" t="s">
        <v>32</v>
      </c>
      <c r="B11" s="305"/>
      <c r="C11" s="305"/>
      <c r="D11" s="305"/>
      <c r="E11" s="305"/>
      <c r="F11" s="305"/>
      <c r="G11" s="305"/>
      <c r="H11" s="305"/>
      <c r="I11" s="305"/>
      <c r="J11" s="100">
        <v>3.15E-2</v>
      </c>
    </row>
    <row r="12" spans="1:10">
      <c r="A12" s="305" t="s">
        <v>33</v>
      </c>
      <c r="B12" s="305"/>
      <c r="C12" s="305"/>
      <c r="D12" s="305"/>
      <c r="E12" s="305"/>
      <c r="F12" s="305"/>
      <c r="G12" s="305"/>
      <c r="H12" s="305"/>
      <c r="I12" s="305"/>
      <c r="J12" s="101">
        <v>5.8999999999999999E-3</v>
      </c>
    </row>
    <row r="13" spans="1:10">
      <c r="A13" s="305" t="s">
        <v>34</v>
      </c>
      <c r="B13" s="305"/>
      <c r="C13" s="305"/>
      <c r="D13" s="305"/>
      <c r="E13" s="305"/>
      <c r="F13" s="305"/>
      <c r="G13" s="305"/>
      <c r="H13" s="305"/>
      <c r="I13" s="305"/>
      <c r="J13" s="100">
        <f>0.35%+0.45%</f>
        <v>8.0000000000000002E-3</v>
      </c>
    </row>
    <row r="14" spans="1:10">
      <c r="A14" s="305" t="s">
        <v>35</v>
      </c>
      <c r="B14" s="305"/>
      <c r="C14" s="305"/>
      <c r="D14" s="305"/>
      <c r="E14" s="305"/>
      <c r="F14" s="305"/>
      <c r="G14" s="305"/>
      <c r="H14" s="305"/>
      <c r="I14" s="305"/>
      <c r="J14" s="100">
        <v>9.7000000000000003E-3</v>
      </c>
    </row>
    <row r="15" spans="1:10">
      <c r="A15" s="311"/>
      <c r="B15" s="311"/>
      <c r="C15" s="311"/>
      <c r="D15" s="311"/>
      <c r="E15" s="311"/>
      <c r="F15" s="311"/>
      <c r="G15" s="311"/>
      <c r="H15" s="311"/>
      <c r="I15" s="311"/>
      <c r="J15" s="311"/>
    </row>
    <row r="16" spans="1:10">
      <c r="A16" s="310" t="s">
        <v>36</v>
      </c>
      <c r="B16" s="310"/>
      <c r="C16" s="310"/>
      <c r="D16" s="310"/>
      <c r="E16" s="310"/>
      <c r="F16" s="310"/>
      <c r="G16" s="310"/>
      <c r="H16" s="310"/>
      <c r="I16" s="310"/>
      <c r="J16" s="99">
        <f>SUM(J17:J20)</f>
        <v>0.13150000000000001</v>
      </c>
    </row>
    <row r="17" spans="1:10">
      <c r="A17" s="305" t="s">
        <v>37</v>
      </c>
      <c r="B17" s="305"/>
      <c r="C17" s="305"/>
      <c r="D17" s="305"/>
      <c r="E17" s="305"/>
      <c r="F17" s="305"/>
      <c r="G17" s="305"/>
      <c r="H17" s="305"/>
      <c r="I17" s="305"/>
      <c r="J17" s="100">
        <v>0.03</v>
      </c>
    </row>
    <row r="18" spans="1:10">
      <c r="A18" s="305" t="s">
        <v>38</v>
      </c>
      <c r="B18" s="305"/>
      <c r="C18" s="305"/>
      <c r="D18" s="305"/>
      <c r="E18" s="305"/>
      <c r="F18" s="305"/>
      <c r="G18" s="305"/>
      <c r="H18" s="305"/>
      <c r="I18" s="305"/>
      <c r="J18" s="100">
        <v>6.4999999999999997E-3</v>
      </c>
    </row>
    <row r="19" spans="1:10">
      <c r="A19" s="305" t="s">
        <v>39</v>
      </c>
      <c r="B19" s="305"/>
      <c r="C19" s="305"/>
      <c r="D19" s="305"/>
      <c r="E19" s="305"/>
      <c r="F19" s="305"/>
      <c r="G19" s="305"/>
      <c r="H19" s="305"/>
      <c r="I19" s="305"/>
      <c r="J19" s="100">
        <v>0.05</v>
      </c>
    </row>
    <row r="20" spans="1:10">
      <c r="A20" s="316" t="s">
        <v>40</v>
      </c>
      <c r="B20" s="316"/>
      <c r="C20" s="316"/>
      <c r="D20" s="316"/>
      <c r="E20" s="316"/>
      <c r="F20" s="316"/>
      <c r="G20" s="316"/>
      <c r="H20" s="316"/>
      <c r="I20" s="316"/>
      <c r="J20" s="102">
        <v>4.4999999999999998E-2</v>
      </c>
    </row>
    <row r="21" spans="1:10">
      <c r="A21" s="311"/>
      <c r="B21" s="311"/>
      <c r="C21" s="311"/>
      <c r="D21" s="311"/>
      <c r="E21" s="311"/>
      <c r="F21" s="311"/>
      <c r="G21" s="311"/>
      <c r="H21" s="311"/>
      <c r="I21" s="311"/>
      <c r="J21" s="311"/>
    </row>
    <row r="22" spans="1:10">
      <c r="A22" s="310" t="s">
        <v>41</v>
      </c>
      <c r="B22" s="310"/>
      <c r="C22" s="310"/>
      <c r="D22" s="310"/>
      <c r="E22" s="310"/>
      <c r="F22" s="310"/>
      <c r="G22" s="310"/>
      <c r="H22" s="310"/>
      <c r="I22" s="310"/>
      <c r="J22" s="99">
        <f>J23</f>
        <v>7.3999999999999996E-2</v>
      </c>
    </row>
    <row r="23" spans="1:10">
      <c r="A23" s="305" t="s">
        <v>42</v>
      </c>
      <c r="B23" s="305"/>
      <c r="C23" s="305"/>
      <c r="D23" s="305"/>
      <c r="E23" s="305"/>
      <c r="F23" s="305"/>
      <c r="G23" s="305"/>
      <c r="H23" s="305"/>
      <c r="I23" s="305"/>
      <c r="J23" s="103">
        <v>7.3999999999999996E-2</v>
      </c>
    </row>
    <row r="24" spans="1:10" ht="13.5" thickBot="1">
      <c r="A24" s="312"/>
      <c r="B24" s="312"/>
      <c r="C24" s="312"/>
      <c r="D24" s="312"/>
      <c r="E24" s="312"/>
      <c r="F24" s="312"/>
      <c r="G24" s="312"/>
      <c r="H24" s="312"/>
      <c r="I24" s="312"/>
      <c r="J24" s="104"/>
    </row>
    <row r="25" spans="1:10" ht="16.5" thickBot="1">
      <c r="A25" s="313" t="s">
        <v>43</v>
      </c>
      <c r="B25" s="314"/>
      <c r="C25" s="314"/>
      <c r="D25" s="314"/>
      <c r="E25" s="314"/>
      <c r="F25" s="314"/>
      <c r="G25" s="314"/>
      <c r="H25" s="314"/>
      <c r="I25" s="315"/>
      <c r="J25" s="105">
        <f>((1+(J11+J13+J14))*(1+J12)*(1+J22))/(1-J16)-1</f>
        <v>0.3051112961658029</v>
      </c>
    </row>
  </sheetData>
  <mergeCells count="26">
    <mergeCell ref="A24:I24"/>
    <mergeCell ref="A25:I25"/>
    <mergeCell ref="A18:I18"/>
    <mergeCell ref="A19:I19"/>
    <mergeCell ref="A20:I20"/>
    <mergeCell ref="A21:J21"/>
    <mergeCell ref="A22:I22"/>
    <mergeCell ref="A23:I23"/>
    <mergeCell ref="A17:I17"/>
    <mergeCell ref="A6:J6"/>
    <mergeCell ref="A7:J7"/>
    <mergeCell ref="A8:J8"/>
    <mergeCell ref="A9:J9"/>
    <mergeCell ref="A10:I10"/>
    <mergeCell ref="A11:I11"/>
    <mergeCell ref="A12:I12"/>
    <mergeCell ref="A13:I13"/>
    <mergeCell ref="A14:I14"/>
    <mergeCell ref="A15:J15"/>
    <mergeCell ref="A16:I16"/>
    <mergeCell ref="A1:C2"/>
    <mergeCell ref="A3:J3"/>
    <mergeCell ref="A4:B4"/>
    <mergeCell ref="C4:G4"/>
    <mergeCell ref="H4:J5"/>
    <mergeCell ref="A5:G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CCAD7-0AF1-4844-BB16-F235EA7BD0AF}">
  <dimension ref="A1:P61"/>
  <sheetViews>
    <sheetView tabSelected="1" view="pageBreakPreview" zoomScaleNormal="100" zoomScaleSheetLayoutView="100" workbookViewId="0">
      <selection activeCell="H9" sqref="H9"/>
    </sheetView>
  </sheetViews>
  <sheetFormatPr defaultRowHeight="12.75"/>
  <cols>
    <col min="1" max="1" width="8.5703125" style="21" customWidth="1"/>
    <col min="2" max="2" width="9.140625" style="21"/>
    <col min="3" max="3" width="70.85546875" style="21" customWidth="1"/>
    <col min="4" max="4" width="16.140625" style="21" customWidth="1"/>
    <col min="5" max="5" width="14.85546875" style="21" customWidth="1"/>
    <col min="6" max="256" width="9.140625" style="21"/>
    <col min="257" max="257" width="8.5703125" style="21" customWidth="1"/>
    <col min="258" max="258" width="9.140625" style="21"/>
    <col min="259" max="259" width="70.85546875" style="21" customWidth="1"/>
    <col min="260" max="260" width="16.140625" style="21" customWidth="1"/>
    <col min="261" max="261" width="14.42578125" style="21" customWidth="1"/>
    <col min="262" max="512" width="9.140625" style="21"/>
    <col min="513" max="513" width="8.5703125" style="21" customWidth="1"/>
    <col min="514" max="514" width="9.140625" style="21"/>
    <col min="515" max="515" width="70.85546875" style="21" customWidth="1"/>
    <col min="516" max="516" width="16.140625" style="21" customWidth="1"/>
    <col min="517" max="517" width="14.42578125" style="21" customWidth="1"/>
    <col min="518" max="768" width="9.140625" style="21"/>
    <col min="769" max="769" width="8.5703125" style="21" customWidth="1"/>
    <col min="770" max="770" width="9.140625" style="21"/>
    <col min="771" max="771" width="70.85546875" style="21" customWidth="1"/>
    <col min="772" max="772" width="16.140625" style="21" customWidth="1"/>
    <col min="773" max="773" width="14.42578125" style="21" customWidth="1"/>
    <col min="774" max="1024" width="9.140625" style="21"/>
    <col min="1025" max="1025" width="8.5703125" style="21" customWidth="1"/>
    <col min="1026" max="1026" width="9.140625" style="21"/>
    <col min="1027" max="1027" width="70.85546875" style="21" customWidth="1"/>
    <col min="1028" max="1028" width="16.140625" style="21" customWidth="1"/>
    <col min="1029" max="1029" width="14.42578125" style="21" customWidth="1"/>
    <col min="1030" max="1280" width="9.140625" style="21"/>
    <col min="1281" max="1281" width="8.5703125" style="21" customWidth="1"/>
    <col min="1282" max="1282" width="9.140625" style="21"/>
    <col min="1283" max="1283" width="70.85546875" style="21" customWidth="1"/>
    <col min="1284" max="1284" width="16.140625" style="21" customWidth="1"/>
    <col min="1285" max="1285" width="14.42578125" style="21" customWidth="1"/>
    <col min="1286" max="1536" width="9.140625" style="21"/>
    <col min="1537" max="1537" width="8.5703125" style="21" customWidth="1"/>
    <col min="1538" max="1538" width="9.140625" style="21"/>
    <col min="1539" max="1539" width="70.85546875" style="21" customWidth="1"/>
    <col min="1540" max="1540" width="16.140625" style="21" customWidth="1"/>
    <col min="1541" max="1541" width="14.42578125" style="21" customWidth="1"/>
    <col min="1542" max="1792" width="9.140625" style="21"/>
    <col min="1793" max="1793" width="8.5703125" style="21" customWidth="1"/>
    <col min="1794" max="1794" width="9.140625" style="21"/>
    <col min="1795" max="1795" width="70.85546875" style="21" customWidth="1"/>
    <col min="1796" max="1796" width="16.140625" style="21" customWidth="1"/>
    <col min="1797" max="1797" width="14.42578125" style="21" customWidth="1"/>
    <col min="1798" max="2048" width="9.140625" style="21"/>
    <col min="2049" max="2049" width="8.5703125" style="21" customWidth="1"/>
    <col min="2050" max="2050" width="9.140625" style="21"/>
    <col min="2051" max="2051" width="70.85546875" style="21" customWidth="1"/>
    <col min="2052" max="2052" width="16.140625" style="21" customWidth="1"/>
    <col min="2053" max="2053" width="14.42578125" style="21" customWidth="1"/>
    <col min="2054" max="2304" width="9.140625" style="21"/>
    <col min="2305" max="2305" width="8.5703125" style="21" customWidth="1"/>
    <col min="2306" max="2306" width="9.140625" style="21"/>
    <col min="2307" max="2307" width="70.85546875" style="21" customWidth="1"/>
    <col min="2308" max="2308" width="16.140625" style="21" customWidth="1"/>
    <col min="2309" max="2309" width="14.42578125" style="21" customWidth="1"/>
    <col min="2310" max="2560" width="9.140625" style="21"/>
    <col min="2561" max="2561" width="8.5703125" style="21" customWidth="1"/>
    <col min="2562" max="2562" width="9.140625" style="21"/>
    <col min="2563" max="2563" width="70.85546875" style="21" customWidth="1"/>
    <col min="2564" max="2564" width="16.140625" style="21" customWidth="1"/>
    <col min="2565" max="2565" width="14.42578125" style="21" customWidth="1"/>
    <col min="2566" max="2816" width="9.140625" style="21"/>
    <col min="2817" max="2817" width="8.5703125" style="21" customWidth="1"/>
    <col min="2818" max="2818" width="9.140625" style="21"/>
    <col min="2819" max="2819" width="70.85546875" style="21" customWidth="1"/>
    <col min="2820" max="2820" width="16.140625" style="21" customWidth="1"/>
    <col min="2821" max="2821" width="14.42578125" style="21" customWidth="1"/>
    <col min="2822" max="3072" width="9.140625" style="21"/>
    <col min="3073" max="3073" width="8.5703125" style="21" customWidth="1"/>
    <col min="3074" max="3074" width="9.140625" style="21"/>
    <col min="3075" max="3075" width="70.85546875" style="21" customWidth="1"/>
    <col min="3076" max="3076" width="16.140625" style="21" customWidth="1"/>
    <col min="3077" max="3077" width="14.42578125" style="21" customWidth="1"/>
    <col min="3078" max="3328" width="9.140625" style="21"/>
    <col min="3329" max="3329" width="8.5703125" style="21" customWidth="1"/>
    <col min="3330" max="3330" width="9.140625" style="21"/>
    <col min="3331" max="3331" width="70.85546875" style="21" customWidth="1"/>
    <col min="3332" max="3332" width="16.140625" style="21" customWidth="1"/>
    <col min="3333" max="3333" width="14.42578125" style="21" customWidth="1"/>
    <col min="3334" max="3584" width="9.140625" style="21"/>
    <col min="3585" max="3585" width="8.5703125" style="21" customWidth="1"/>
    <col min="3586" max="3586" width="9.140625" style="21"/>
    <col min="3587" max="3587" width="70.85546875" style="21" customWidth="1"/>
    <col min="3588" max="3588" width="16.140625" style="21" customWidth="1"/>
    <col min="3589" max="3589" width="14.42578125" style="21" customWidth="1"/>
    <col min="3590" max="3840" width="9.140625" style="21"/>
    <col min="3841" max="3841" width="8.5703125" style="21" customWidth="1"/>
    <col min="3842" max="3842" width="9.140625" style="21"/>
    <col min="3843" max="3843" width="70.85546875" style="21" customWidth="1"/>
    <col min="3844" max="3844" width="16.140625" style="21" customWidth="1"/>
    <col min="3845" max="3845" width="14.42578125" style="21" customWidth="1"/>
    <col min="3846" max="4096" width="9.140625" style="21"/>
    <col min="4097" max="4097" width="8.5703125" style="21" customWidth="1"/>
    <col min="4098" max="4098" width="9.140625" style="21"/>
    <col min="4099" max="4099" width="70.85546875" style="21" customWidth="1"/>
    <col min="4100" max="4100" width="16.140625" style="21" customWidth="1"/>
    <col min="4101" max="4101" width="14.42578125" style="21" customWidth="1"/>
    <col min="4102" max="4352" width="9.140625" style="21"/>
    <col min="4353" max="4353" width="8.5703125" style="21" customWidth="1"/>
    <col min="4354" max="4354" width="9.140625" style="21"/>
    <col min="4355" max="4355" width="70.85546875" style="21" customWidth="1"/>
    <col min="4356" max="4356" width="16.140625" style="21" customWidth="1"/>
    <col min="4357" max="4357" width="14.42578125" style="21" customWidth="1"/>
    <col min="4358" max="4608" width="9.140625" style="21"/>
    <col min="4609" max="4609" width="8.5703125" style="21" customWidth="1"/>
    <col min="4610" max="4610" width="9.140625" style="21"/>
    <col min="4611" max="4611" width="70.85546875" style="21" customWidth="1"/>
    <col min="4612" max="4612" width="16.140625" style="21" customWidth="1"/>
    <col min="4613" max="4613" width="14.42578125" style="21" customWidth="1"/>
    <col min="4614" max="4864" width="9.140625" style="21"/>
    <col min="4865" max="4865" width="8.5703125" style="21" customWidth="1"/>
    <col min="4866" max="4866" width="9.140625" style="21"/>
    <col min="4867" max="4867" width="70.85546875" style="21" customWidth="1"/>
    <col min="4868" max="4868" width="16.140625" style="21" customWidth="1"/>
    <col min="4869" max="4869" width="14.42578125" style="21" customWidth="1"/>
    <col min="4870" max="5120" width="9.140625" style="21"/>
    <col min="5121" max="5121" width="8.5703125" style="21" customWidth="1"/>
    <col min="5122" max="5122" width="9.140625" style="21"/>
    <col min="5123" max="5123" width="70.85546875" style="21" customWidth="1"/>
    <col min="5124" max="5124" width="16.140625" style="21" customWidth="1"/>
    <col min="5125" max="5125" width="14.42578125" style="21" customWidth="1"/>
    <col min="5126" max="5376" width="9.140625" style="21"/>
    <col min="5377" max="5377" width="8.5703125" style="21" customWidth="1"/>
    <col min="5378" max="5378" width="9.140625" style="21"/>
    <col min="5379" max="5379" width="70.85546875" style="21" customWidth="1"/>
    <col min="5380" max="5380" width="16.140625" style="21" customWidth="1"/>
    <col min="5381" max="5381" width="14.42578125" style="21" customWidth="1"/>
    <col min="5382" max="5632" width="9.140625" style="21"/>
    <col min="5633" max="5633" width="8.5703125" style="21" customWidth="1"/>
    <col min="5634" max="5634" width="9.140625" style="21"/>
    <col min="5635" max="5635" width="70.85546875" style="21" customWidth="1"/>
    <col min="5636" max="5636" width="16.140625" style="21" customWidth="1"/>
    <col min="5637" max="5637" width="14.42578125" style="21" customWidth="1"/>
    <col min="5638" max="5888" width="9.140625" style="21"/>
    <col min="5889" max="5889" width="8.5703125" style="21" customWidth="1"/>
    <col min="5890" max="5890" width="9.140625" style="21"/>
    <col min="5891" max="5891" width="70.85546875" style="21" customWidth="1"/>
    <col min="5892" max="5892" width="16.140625" style="21" customWidth="1"/>
    <col min="5893" max="5893" width="14.42578125" style="21" customWidth="1"/>
    <col min="5894" max="6144" width="9.140625" style="21"/>
    <col min="6145" max="6145" width="8.5703125" style="21" customWidth="1"/>
    <col min="6146" max="6146" width="9.140625" style="21"/>
    <col min="6147" max="6147" width="70.85546875" style="21" customWidth="1"/>
    <col min="6148" max="6148" width="16.140625" style="21" customWidth="1"/>
    <col min="6149" max="6149" width="14.42578125" style="21" customWidth="1"/>
    <col min="6150" max="6400" width="9.140625" style="21"/>
    <col min="6401" max="6401" width="8.5703125" style="21" customWidth="1"/>
    <col min="6402" max="6402" width="9.140625" style="21"/>
    <col min="6403" max="6403" width="70.85546875" style="21" customWidth="1"/>
    <col min="6404" max="6404" width="16.140625" style="21" customWidth="1"/>
    <col min="6405" max="6405" width="14.42578125" style="21" customWidth="1"/>
    <col min="6406" max="6656" width="9.140625" style="21"/>
    <col min="6657" max="6657" width="8.5703125" style="21" customWidth="1"/>
    <col min="6658" max="6658" width="9.140625" style="21"/>
    <col min="6659" max="6659" width="70.85546875" style="21" customWidth="1"/>
    <col min="6660" max="6660" width="16.140625" style="21" customWidth="1"/>
    <col min="6661" max="6661" width="14.42578125" style="21" customWidth="1"/>
    <col min="6662" max="6912" width="9.140625" style="21"/>
    <col min="6913" max="6913" width="8.5703125" style="21" customWidth="1"/>
    <col min="6914" max="6914" width="9.140625" style="21"/>
    <col min="6915" max="6915" width="70.85546875" style="21" customWidth="1"/>
    <col min="6916" max="6916" width="16.140625" style="21" customWidth="1"/>
    <col min="6917" max="6917" width="14.42578125" style="21" customWidth="1"/>
    <col min="6918" max="7168" width="9.140625" style="21"/>
    <col min="7169" max="7169" width="8.5703125" style="21" customWidth="1"/>
    <col min="7170" max="7170" width="9.140625" style="21"/>
    <col min="7171" max="7171" width="70.85546875" style="21" customWidth="1"/>
    <col min="7172" max="7172" width="16.140625" style="21" customWidth="1"/>
    <col min="7173" max="7173" width="14.42578125" style="21" customWidth="1"/>
    <col min="7174" max="7424" width="9.140625" style="21"/>
    <col min="7425" max="7425" width="8.5703125" style="21" customWidth="1"/>
    <col min="7426" max="7426" width="9.140625" style="21"/>
    <col min="7427" max="7427" width="70.85546875" style="21" customWidth="1"/>
    <col min="7428" max="7428" width="16.140625" style="21" customWidth="1"/>
    <col min="7429" max="7429" width="14.42578125" style="21" customWidth="1"/>
    <col min="7430" max="7680" width="9.140625" style="21"/>
    <col min="7681" max="7681" width="8.5703125" style="21" customWidth="1"/>
    <col min="7682" max="7682" width="9.140625" style="21"/>
    <col min="7683" max="7683" width="70.85546875" style="21" customWidth="1"/>
    <col min="7684" max="7684" width="16.140625" style="21" customWidth="1"/>
    <col min="7685" max="7685" width="14.42578125" style="21" customWidth="1"/>
    <col min="7686" max="7936" width="9.140625" style="21"/>
    <col min="7937" max="7937" width="8.5703125" style="21" customWidth="1"/>
    <col min="7938" max="7938" width="9.140625" style="21"/>
    <col min="7939" max="7939" width="70.85546875" style="21" customWidth="1"/>
    <col min="7940" max="7940" width="16.140625" style="21" customWidth="1"/>
    <col min="7941" max="7941" width="14.42578125" style="21" customWidth="1"/>
    <col min="7942" max="8192" width="9.140625" style="21"/>
    <col min="8193" max="8193" width="8.5703125" style="21" customWidth="1"/>
    <col min="8194" max="8194" width="9.140625" style="21"/>
    <col min="8195" max="8195" width="70.85546875" style="21" customWidth="1"/>
    <col min="8196" max="8196" width="16.140625" style="21" customWidth="1"/>
    <col min="8197" max="8197" width="14.42578125" style="21" customWidth="1"/>
    <col min="8198" max="8448" width="9.140625" style="21"/>
    <col min="8449" max="8449" width="8.5703125" style="21" customWidth="1"/>
    <col min="8450" max="8450" width="9.140625" style="21"/>
    <col min="8451" max="8451" width="70.85546875" style="21" customWidth="1"/>
    <col min="8452" max="8452" width="16.140625" style="21" customWidth="1"/>
    <col min="8453" max="8453" width="14.42578125" style="21" customWidth="1"/>
    <col min="8454" max="8704" width="9.140625" style="21"/>
    <col min="8705" max="8705" width="8.5703125" style="21" customWidth="1"/>
    <col min="8706" max="8706" width="9.140625" style="21"/>
    <col min="8707" max="8707" width="70.85546875" style="21" customWidth="1"/>
    <col min="8708" max="8708" width="16.140625" style="21" customWidth="1"/>
    <col min="8709" max="8709" width="14.42578125" style="21" customWidth="1"/>
    <col min="8710" max="8960" width="9.140625" style="21"/>
    <col min="8961" max="8961" width="8.5703125" style="21" customWidth="1"/>
    <col min="8962" max="8962" width="9.140625" style="21"/>
    <col min="8963" max="8963" width="70.85546875" style="21" customWidth="1"/>
    <col min="8964" max="8964" width="16.140625" style="21" customWidth="1"/>
    <col min="8965" max="8965" width="14.42578125" style="21" customWidth="1"/>
    <col min="8966" max="9216" width="9.140625" style="21"/>
    <col min="9217" max="9217" width="8.5703125" style="21" customWidth="1"/>
    <col min="9218" max="9218" width="9.140625" style="21"/>
    <col min="9219" max="9219" width="70.85546875" style="21" customWidth="1"/>
    <col min="9220" max="9220" width="16.140625" style="21" customWidth="1"/>
    <col min="9221" max="9221" width="14.42578125" style="21" customWidth="1"/>
    <col min="9222" max="9472" width="9.140625" style="21"/>
    <col min="9473" max="9473" width="8.5703125" style="21" customWidth="1"/>
    <col min="9474" max="9474" width="9.140625" style="21"/>
    <col min="9475" max="9475" width="70.85546875" style="21" customWidth="1"/>
    <col min="9476" max="9476" width="16.140625" style="21" customWidth="1"/>
    <col min="9477" max="9477" width="14.42578125" style="21" customWidth="1"/>
    <col min="9478" max="9728" width="9.140625" style="21"/>
    <col min="9729" max="9729" width="8.5703125" style="21" customWidth="1"/>
    <col min="9730" max="9730" width="9.140625" style="21"/>
    <col min="9731" max="9731" width="70.85546875" style="21" customWidth="1"/>
    <col min="9732" max="9732" width="16.140625" style="21" customWidth="1"/>
    <col min="9733" max="9733" width="14.42578125" style="21" customWidth="1"/>
    <col min="9734" max="9984" width="9.140625" style="21"/>
    <col min="9985" max="9985" width="8.5703125" style="21" customWidth="1"/>
    <col min="9986" max="9986" width="9.140625" style="21"/>
    <col min="9987" max="9987" width="70.85546875" style="21" customWidth="1"/>
    <col min="9988" max="9988" width="16.140625" style="21" customWidth="1"/>
    <col min="9989" max="9989" width="14.42578125" style="21" customWidth="1"/>
    <col min="9990" max="10240" width="9.140625" style="21"/>
    <col min="10241" max="10241" width="8.5703125" style="21" customWidth="1"/>
    <col min="10242" max="10242" width="9.140625" style="21"/>
    <col min="10243" max="10243" width="70.85546875" style="21" customWidth="1"/>
    <col min="10244" max="10244" width="16.140625" style="21" customWidth="1"/>
    <col min="10245" max="10245" width="14.42578125" style="21" customWidth="1"/>
    <col min="10246" max="10496" width="9.140625" style="21"/>
    <col min="10497" max="10497" width="8.5703125" style="21" customWidth="1"/>
    <col min="10498" max="10498" width="9.140625" style="21"/>
    <col min="10499" max="10499" width="70.85546875" style="21" customWidth="1"/>
    <col min="10500" max="10500" width="16.140625" style="21" customWidth="1"/>
    <col min="10501" max="10501" width="14.42578125" style="21" customWidth="1"/>
    <col min="10502" max="10752" width="9.140625" style="21"/>
    <col min="10753" max="10753" width="8.5703125" style="21" customWidth="1"/>
    <col min="10754" max="10754" width="9.140625" style="21"/>
    <col min="10755" max="10755" width="70.85546875" style="21" customWidth="1"/>
    <col min="10756" max="10756" width="16.140625" style="21" customWidth="1"/>
    <col min="10757" max="10757" width="14.42578125" style="21" customWidth="1"/>
    <col min="10758" max="11008" width="9.140625" style="21"/>
    <col min="11009" max="11009" width="8.5703125" style="21" customWidth="1"/>
    <col min="11010" max="11010" width="9.140625" style="21"/>
    <col min="11011" max="11011" width="70.85546875" style="21" customWidth="1"/>
    <col min="11012" max="11012" width="16.140625" style="21" customWidth="1"/>
    <col min="11013" max="11013" width="14.42578125" style="21" customWidth="1"/>
    <col min="11014" max="11264" width="9.140625" style="21"/>
    <col min="11265" max="11265" width="8.5703125" style="21" customWidth="1"/>
    <col min="11266" max="11266" width="9.140625" style="21"/>
    <col min="11267" max="11267" width="70.85546875" style="21" customWidth="1"/>
    <col min="11268" max="11268" width="16.140625" style="21" customWidth="1"/>
    <col min="11269" max="11269" width="14.42578125" style="21" customWidth="1"/>
    <col min="11270" max="11520" width="9.140625" style="21"/>
    <col min="11521" max="11521" width="8.5703125" style="21" customWidth="1"/>
    <col min="11522" max="11522" width="9.140625" style="21"/>
    <col min="11523" max="11523" width="70.85546875" style="21" customWidth="1"/>
    <col min="11524" max="11524" width="16.140625" style="21" customWidth="1"/>
    <col min="11525" max="11525" width="14.42578125" style="21" customWidth="1"/>
    <col min="11526" max="11776" width="9.140625" style="21"/>
    <col min="11777" max="11777" width="8.5703125" style="21" customWidth="1"/>
    <col min="11778" max="11778" width="9.140625" style="21"/>
    <col min="11779" max="11779" width="70.85546875" style="21" customWidth="1"/>
    <col min="11780" max="11780" width="16.140625" style="21" customWidth="1"/>
    <col min="11781" max="11781" width="14.42578125" style="21" customWidth="1"/>
    <col min="11782" max="12032" width="9.140625" style="21"/>
    <col min="12033" max="12033" width="8.5703125" style="21" customWidth="1"/>
    <col min="12034" max="12034" width="9.140625" style="21"/>
    <col min="12035" max="12035" width="70.85546875" style="21" customWidth="1"/>
    <col min="12036" max="12036" width="16.140625" style="21" customWidth="1"/>
    <col min="12037" max="12037" width="14.42578125" style="21" customWidth="1"/>
    <col min="12038" max="12288" width="9.140625" style="21"/>
    <col min="12289" max="12289" width="8.5703125" style="21" customWidth="1"/>
    <col min="12290" max="12290" width="9.140625" style="21"/>
    <col min="12291" max="12291" width="70.85546875" style="21" customWidth="1"/>
    <col min="12292" max="12292" width="16.140625" style="21" customWidth="1"/>
    <col min="12293" max="12293" width="14.42578125" style="21" customWidth="1"/>
    <col min="12294" max="12544" width="9.140625" style="21"/>
    <col min="12545" max="12545" width="8.5703125" style="21" customWidth="1"/>
    <col min="12546" max="12546" width="9.140625" style="21"/>
    <col min="12547" max="12547" width="70.85546875" style="21" customWidth="1"/>
    <col min="12548" max="12548" width="16.140625" style="21" customWidth="1"/>
    <col min="12549" max="12549" width="14.42578125" style="21" customWidth="1"/>
    <col min="12550" max="12800" width="9.140625" style="21"/>
    <col min="12801" max="12801" width="8.5703125" style="21" customWidth="1"/>
    <col min="12802" max="12802" width="9.140625" style="21"/>
    <col min="12803" max="12803" width="70.85546875" style="21" customWidth="1"/>
    <col min="12804" max="12804" width="16.140625" style="21" customWidth="1"/>
    <col min="12805" max="12805" width="14.42578125" style="21" customWidth="1"/>
    <col min="12806" max="13056" width="9.140625" style="21"/>
    <col min="13057" max="13057" width="8.5703125" style="21" customWidth="1"/>
    <col min="13058" max="13058" width="9.140625" style="21"/>
    <col min="13059" max="13059" width="70.85546875" style="21" customWidth="1"/>
    <col min="13060" max="13060" width="16.140625" style="21" customWidth="1"/>
    <col min="13061" max="13061" width="14.42578125" style="21" customWidth="1"/>
    <col min="13062" max="13312" width="9.140625" style="21"/>
    <col min="13313" max="13313" width="8.5703125" style="21" customWidth="1"/>
    <col min="13314" max="13314" width="9.140625" style="21"/>
    <col min="13315" max="13315" width="70.85546875" style="21" customWidth="1"/>
    <col min="13316" max="13316" width="16.140625" style="21" customWidth="1"/>
    <col min="13317" max="13317" width="14.42578125" style="21" customWidth="1"/>
    <col min="13318" max="13568" width="9.140625" style="21"/>
    <col min="13569" max="13569" width="8.5703125" style="21" customWidth="1"/>
    <col min="13570" max="13570" width="9.140625" style="21"/>
    <col min="13571" max="13571" width="70.85546875" style="21" customWidth="1"/>
    <col min="13572" max="13572" width="16.140625" style="21" customWidth="1"/>
    <col min="13573" max="13573" width="14.42578125" style="21" customWidth="1"/>
    <col min="13574" max="13824" width="9.140625" style="21"/>
    <col min="13825" max="13825" width="8.5703125" style="21" customWidth="1"/>
    <col min="13826" max="13826" width="9.140625" style="21"/>
    <col min="13827" max="13827" width="70.85546875" style="21" customWidth="1"/>
    <col min="13828" max="13828" width="16.140625" style="21" customWidth="1"/>
    <col min="13829" max="13829" width="14.42578125" style="21" customWidth="1"/>
    <col min="13830" max="14080" width="9.140625" style="21"/>
    <col min="14081" max="14081" width="8.5703125" style="21" customWidth="1"/>
    <col min="14082" max="14082" width="9.140625" style="21"/>
    <col min="14083" max="14083" width="70.85546875" style="21" customWidth="1"/>
    <col min="14084" max="14084" width="16.140625" style="21" customWidth="1"/>
    <col min="14085" max="14085" width="14.42578125" style="21" customWidth="1"/>
    <col min="14086" max="14336" width="9.140625" style="21"/>
    <col min="14337" max="14337" width="8.5703125" style="21" customWidth="1"/>
    <col min="14338" max="14338" width="9.140625" style="21"/>
    <col min="14339" max="14339" width="70.85546875" style="21" customWidth="1"/>
    <col min="14340" max="14340" width="16.140625" style="21" customWidth="1"/>
    <col min="14341" max="14341" width="14.42578125" style="21" customWidth="1"/>
    <col min="14342" max="14592" width="9.140625" style="21"/>
    <col min="14593" max="14593" width="8.5703125" style="21" customWidth="1"/>
    <col min="14594" max="14594" width="9.140625" style="21"/>
    <col min="14595" max="14595" width="70.85546875" style="21" customWidth="1"/>
    <col min="14596" max="14596" width="16.140625" style="21" customWidth="1"/>
    <col min="14597" max="14597" width="14.42578125" style="21" customWidth="1"/>
    <col min="14598" max="14848" width="9.140625" style="21"/>
    <col min="14849" max="14849" width="8.5703125" style="21" customWidth="1"/>
    <col min="14850" max="14850" width="9.140625" style="21"/>
    <col min="14851" max="14851" width="70.85546875" style="21" customWidth="1"/>
    <col min="14852" max="14852" width="16.140625" style="21" customWidth="1"/>
    <col min="14853" max="14853" width="14.42578125" style="21" customWidth="1"/>
    <col min="14854" max="15104" width="9.140625" style="21"/>
    <col min="15105" max="15105" width="8.5703125" style="21" customWidth="1"/>
    <col min="15106" max="15106" width="9.140625" style="21"/>
    <col min="15107" max="15107" width="70.85546875" style="21" customWidth="1"/>
    <col min="15108" max="15108" width="16.140625" style="21" customWidth="1"/>
    <col min="15109" max="15109" width="14.42578125" style="21" customWidth="1"/>
    <col min="15110" max="15360" width="9.140625" style="21"/>
    <col min="15361" max="15361" width="8.5703125" style="21" customWidth="1"/>
    <col min="15362" max="15362" width="9.140625" style="21"/>
    <col min="15363" max="15363" width="70.85546875" style="21" customWidth="1"/>
    <col min="15364" max="15364" width="16.140625" style="21" customWidth="1"/>
    <col min="15365" max="15365" width="14.42578125" style="21" customWidth="1"/>
    <col min="15366" max="15616" width="9.140625" style="21"/>
    <col min="15617" max="15617" width="8.5703125" style="21" customWidth="1"/>
    <col min="15618" max="15618" width="9.140625" style="21"/>
    <col min="15619" max="15619" width="70.85546875" style="21" customWidth="1"/>
    <col min="15620" max="15620" width="16.140625" style="21" customWidth="1"/>
    <col min="15621" max="15621" width="14.42578125" style="21" customWidth="1"/>
    <col min="15622" max="15872" width="9.140625" style="21"/>
    <col min="15873" max="15873" width="8.5703125" style="21" customWidth="1"/>
    <col min="15874" max="15874" width="9.140625" style="21"/>
    <col min="15875" max="15875" width="70.85546875" style="21" customWidth="1"/>
    <col min="15876" max="15876" width="16.140625" style="21" customWidth="1"/>
    <col min="15877" max="15877" width="14.42578125" style="21" customWidth="1"/>
    <col min="15878" max="16128" width="9.140625" style="21"/>
    <col min="16129" max="16129" width="8.5703125" style="21" customWidth="1"/>
    <col min="16130" max="16130" width="9.140625" style="21"/>
    <col min="16131" max="16131" width="70.85546875" style="21" customWidth="1"/>
    <col min="16132" max="16132" width="16.140625" style="21" customWidth="1"/>
    <col min="16133" max="16133" width="14.42578125" style="21" customWidth="1"/>
    <col min="16134" max="16384" width="9.140625" style="21"/>
  </cols>
  <sheetData>
    <row r="1" spans="1:10" s="164" customFormat="1" ht="12.6" customHeight="1">
      <c r="A1" s="347"/>
      <c r="B1" s="347"/>
      <c r="C1" s="347"/>
      <c r="D1" s="347"/>
      <c r="E1" s="347"/>
      <c r="F1" s="347"/>
      <c r="G1" s="347"/>
      <c r="H1" s="347"/>
      <c r="I1" s="347"/>
      <c r="J1" s="347"/>
    </row>
    <row r="2" spans="1:10" s="164" customFormat="1" ht="12.6" customHeight="1" thickBot="1">
      <c r="A2" s="347"/>
      <c r="B2" s="347"/>
      <c r="C2" s="347"/>
      <c r="D2" s="347"/>
      <c r="E2" s="347"/>
      <c r="F2" s="347"/>
      <c r="G2" s="347"/>
      <c r="H2" s="347"/>
      <c r="I2" s="347"/>
      <c r="J2" s="347"/>
    </row>
    <row r="3" spans="1:10" ht="13.5" customHeight="1" thickBot="1">
      <c r="A3" s="348" t="s">
        <v>331</v>
      </c>
      <c r="B3" s="349"/>
      <c r="C3" s="349"/>
      <c r="D3" s="349"/>
      <c r="E3" s="350"/>
      <c r="F3" s="199"/>
      <c r="G3" s="199"/>
      <c r="H3" s="199"/>
      <c r="I3" s="199"/>
      <c r="J3" s="199"/>
    </row>
    <row r="4" spans="1:10" ht="54" customHeight="1" thickBot="1">
      <c r="A4" s="351" t="s">
        <v>208</v>
      </c>
      <c r="B4" s="352"/>
      <c r="C4" s="352"/>
      <c r="D4" s="352"/>
      <c r="E4" s="352"/>
      <c r="F4" s="200"/>
      <c r="G4" s="201"/>
      <c r="H4" s="325"/>
      <c r="I4" s="326"/>
      <c r="J4" s="327"/>
    </row>
    <row r="5" spans="1:10" ht="13.5" customHeight="1" thickBot="1">
      <c r="A5" s="348" t="s">
        <v>29</v>
      </c>
      <c r="B5" s="349"/>
      <c r="C5" s="349"/>
      <c r="D5" s="349"/>
      <c r="E5" s="350"/>
      <c r="F5" s="199"/>
      <c r="G5" s="199"/>
      <c r="H5" s="199"/>
      <c r="I5" s="199"/>
      <c r="J5" s="199"/>
    </row>
    <row r="6" spans="1:10" ht="13.5" customHeight="1">
      <c r="A6" s="202"/>
      <c r="B6" s="202"/>
      <c r="C6" s="202"/>
      <c r="D6" s="202"/>
      <c r="E6" s="202"/>
      <c r="F6" s="203"/>
      <c r="G6" s="203"/>
      <c r="H6" s="203"/>
      <c r="I6" s="203"/>
      <c r="J6" s="203"/>
    </row>
    <row r="7" spans="1:10" s="72" customFormat="1" ht="20.100000000000001" customHeight="1">
      <c r="B7" s="127" t="s">
        <v>209</v>
      </c>
      <c r="C7" s="128"/>
      <c r="D7" s="128"/>
      <c r="E7" s="128"/>
      <c r="F7" s="70"/>
      <c r="G7" s="70"/>
      <c r="H7" s="156"/>
    </row>
    <row r="8" spans="1:10" s="72" customFormat="1" ht="20.100000000000001" customHeight="1">
      <c r="B8" s="127" t="s">
        <v>241</v>
      </c>
      <c r="C8" s="128"/>
      <c r="D8" s="128"/>
      <c r="E8" s="128"/>
      <c r="F8" s="70"/>
      <c r="G8" s="74"/>
      <c r="H8" s="157"/>
    </row>
    <row r="9" spans="1:10" s="72" customFormat="1" ht="20.100000000000001" customHeight="1">
      <c r="B9" s="248" t="s">
        <v>242</v>
      </c>
      <c r="C9" s="248"/>
      <c r="D9" s="248"/>
      <c r="E9" s="248"/>
      <c r="F9" s="70"/>
      <c r="G9" s="70"/>
      <c r="H9" s="156"/>
    </row>
    <row r="10" spans="1:10" s="72" customFormat="1" ht="20.100000000000001" customHeight="1">
      <c r="B10" s="127" t="s">
        <v>209</v>
      </c>
      <c r="C10" s="128"/>
      <c r="D10" s="128"/>
      <c r="E10" s="128"/>
      <c r="F10" s="70"/>
      <c r="G10" s="70"/>
      <c r="H10" s="156"/>
    </row>
    <row r="11" spans="1:10" ht="13.5" customHeight="1">
      <c r="A11" s="202"/>
      <c r="B11" s="202"/>
      <c r="C11" s="202"/>
      <c r="D11" s="202"/>
      <c r="E11" s="202"/>
      <c r="F11" s="203"/>
      <c r="G11" s="203"/>
      <c r="H11" s="203"/>
      <c r="I11" s="203"/>
      <c r="J11" s="203"/>
    </row>
    <row r="12" spans="1:10" ht="21.75" thickBot="1">
      <c r="A12" s="337" t="s">
        <v>261</v>
      </c>
      <c r="B12" s="338"/>
      <c r="C12" s="338"/>
      <c r="D12" s="338"/>
      <c r="E12" s="339"/>
    </row>
    <row r="13" spans="1:10" ht="10.5" customHeight="1" thickTop="1">
      <c r="A13" s="165"/>
      <c r="B13" s="166"/>
      <c r="C13" s="166"/>
      <c r="D13" s="166"/>
      <c r="E13" s="167"/>
    </row>
    <row r="14" spans="1:10" ht="15">
      <c r="A14" s="340" t="s">
        <v>15</v>
      </c>
      <c r="B14" s="342" t="s">
        <v>61</v>
      </c>
      <c r="C14" s="343"/>
      <c r="D14" s="346" t="s">
        <v>262</v>
      </c>
      <c r="E14" s="346"/>
    </row>
    <row r="15" spans="1:10" ht="15">
      <c r="A15" s="341"/>
      <c r="B15" s="344"/>
      <c r="C15" s="345"/>
      <c r="D15" s="168" t="s">
        <v>263</v>
      </c>
      <c r="E15" s="168" t="s">
        <v>264</v>
      </c>
    </row>
    <row r="16" spans="1:10" ht="15">
      <c r="A16" s="317" t="s">
        <v>265</v>
      </c>
      <c r="B16" s="318"/>
      <c r="C16" s="318"/>
      <c r="D16" s="318"/>
      <c r="E16" s="319"/>
    </row>
    <row r="17" spans="1:5" ht="15">
      <c r="A17" s="169" t="s">
        <v>266</v>
      </c>
      <c r="B17" s="320" t="s">
        <v>267</v>
      </c>
      <c r="C17" s="321"/>
      <c r="D17" s="170">
        <v>1E-3</v>
      </c>
      <c r="E17" s="171">
        <v>1E-3</v>
      </c>
    </row>
    <row r="18" spans="1:5" ht="15">
      <c r="A18" s="172" t="s">
        <v>268</v>
      </c>
      <c r="B18" s="320" t="s">
        <v>269</v>
      </c>
      <c r="C18" s="321"/>
      <c r="D18" s="173">
        <v>1.5</v>
      </c>
      <c r="E18" s="174">
        <v>1.5</v>
      </c>
    </row>
    <row r="19" spans="1:5" ht="15">
      <c r="A19" s="172" t="s">
        <v>270</v>
      </c>
      <c r="B19" s="320" t="s">
        <v>271</v>
      </c>
      <c r="C19" s="321"/>
      <c r="D19" s="173">
        <v>1</v>
      </c>
      <c r="E19" s="174">
        <v>1</v>
      </c>
    </row>
    <row r="20" spans="1:5" ht="15">
      <c r="A20" s="172" t="s">
        <v>272</v>
      </c>
      <c r="B20" s="320" t="s">
        <v>273</v>
      </c>
      <c r="C20" s="321"/>
      <c r="D20" s="173">
        <v>0.2</v>
      </c>
      <c r="E20" s="174">
        <v>0.2</v>
      </c>
    </row>
    <row r="21" spans="1:5" ht="15">
      <c r="A21" s="172" t="s">
        <v>274</v>
      </c>
      <c r="B21" s="320" t="s">
        <v>275</v>
      </c>
      <c r="C21" s="321"/>
      <c r="D21" s="173">
        <v>0.6</v>
      </c>
      <c r="E21" s="174">
        <v>0.6</v>
      </c>
    </row>
    <row r="22" spans="1:5" ht="15">
      <c r="A22" s="172" t="s">
        <v>276</v>
      </c>
      <c r="B22" s="320" t="s">
        <v>277</v>
      </c>
      <c r="C22" s="321"/>
      <c r="D22" s="173">
        <v>2.5</v>
      </c>
      <c r="E22" s="174">
        <v>2.5</v>
      </c>
    </row>
    <row r="23" spans="1:5" ht="15">
      <c r="A23" s="172" t="s">
        <v>278</v>
      </c>
      <c r="B23" s="320" t="s">
        <v>279</v>
      </c>
      <c r="C23" s="321"/>
      <c r="D23" s="173">
        <v>3</v>
      </c>
      <c r="E23" s="174">
        <v>3</v>
      </c>
    </row>
    <row r="24" spans="1:5" ht="15">
      <c r="A24" s="172" t="s">
        <v>280</v>
      </c>
      <c r="B24" s="320" t="s">
        <v>281</v>
      </c>
      <c r="C24" s="321"/>
      <c r="D24" s="173">
        <v>8</v>
      </c>
      <c r="E24" s="174">
        <v>8</v>
      </c>
    </row>
    <row r="25" spans="1:5" ht="15">
      <c r="A25" s="175" t="s">
        <v>282</v>
      </c>
      <c r="B25" s="320" t="s">
        <v>283</v>
      </c>
      <c r="C25" s="321"/>
      <c r="D25" s="176">
        <v>0</v>
      </c>
      <c r="E25" s="177">
        <v>0</v>
      </c>
    </row>
    <row r="26" spans="1:5" ht="15">
      <c r="A26" s="178" t="s">
        <v>284</v>
      </c>
      <c r="B26" s="322" t="s">
        <v>285</v>
      </c>
      <c r="C26" s="323"/>
      <c r="D26" s="179">
        <f>SUM(D17:D25)</f>
        <v>16.801000000000002</v>
      </c>
      <c r="E26" s="179">
        <f>SUM(E17:E25)</f>
        <v>16.801000000000002</v>
      </c>
    </row>
    <row r="27" spans="1:5" ht="15">
      <c r="A27" s="317" t="s">
        <v>286</v>
      </c>
      <c r="B27" s="318"/>
      <c r="C27" s="318"/>
      <c r="D27" s="318"/>
      <c r="E27" s="319"/>
    </row>
    <row r="28" spans="1:5" ht="15">
      <c r="A28" s="169" t="s">
        <v>287</v>
      </c>
      <c r="B28" s="320" t="s">
        <v>288</v>
      </c>
      <c r="C28" s="321"/>
      <c r="D28" s="170">
        <v>18.12</v>
      </c>
      <c r="E28" s="171" t="s">
        <v>289</v>
      </c>
    </row>
    <row r="29" spans="1:5" ht="15">
      <c r="A29" s="172" t="s">
        <v>290</v>
      </c>
      <c r="B29" s="320" t="s">
        <v>291</v>
      </c>
      <c r="C29" s="321"/>
      <c r="D29" s="173">
        <v>4.1500000000000004</v>
      </c>
      <c r="E29" s="174" t="s">
        <v>289</v>
      </c>
    </row>
    <row r="30" spans="1:5" ht="15">
      <c r="A30" s="172" t="s">
        <v>292</v>
      </c>
      <c r="B30" s="320" t="s">
        <v>293</v>
      </c>
      <c r="C30" s="321"/>
      <c r="D30" s="173">
        <v>0.87</v>
      </c>
      <c r="E30" s="174">
        <v>0.66</v>
      </c>
    </row>
    <row r="31" spans="1:5" ht="15">
      <c r="A31" s="172" t="s">
        <v>294</v>
      </c>
      <c r="B31" s="320" t="s">
        <v>295</v>
      </c>
      <c r="C31" s="321"/>
      <c r="D31" s="173">
        <v>11.11</v>
      </c>
      <c r="E31" s="174">
        <v>8.33</v>
      </c>
    </row>
    <row r="32" spans="1:5" ht="15">
      <c r="A32" s="172" t="s">
        <v>296</v>
      </c>
      <c r="B32" s="320" t="s">
        <v>297</v>
      </c>
      <c r="C32" s="321"/>
      <c r="D32" s="173">
        <v>7.0000000000000007E-2</v>
      </c>
      <c r="E32" s="174">
        <v>0.06</v>
      </c>
    </row>
    <row r="33" spans="1:5" ht="15">
      <c r="A33" s="172" t="s">
        <v>298</v>
      </c>
      <c r="B33" s="320" t="s">
        <v>299</v>
      </c>
      <c r="C33" s="321"/>
      <c r="D33" s="173">
        <v>0.74</v>
      </c>
      <c r="E33" s="174">
        <v>0.56000000000000005</v>
      </c>
    </row>
    <row r="34" spans="1:5" ht="15">
      <c r="A34" s="172" t="s">
        <v>300</v>
      </c>
      <c r="B34" s="320" t="s">
        <v>301</v>
      </c>
      <c r="C34" s="321"/>
      <c r="D34" s="173">
        <v>2.72</v>
      </c>
      <c r="E34" s="174" t="s">
        <v>289</v>
      </c>
    </row>
    <row r="35" spans="1:5" ht="15">
      <c r="A35" s="172" t="s">
        <v>302</v>
      </c>
      <c r="B35" s="320" t="s">
        <v>303</v>
      </c>
      <c r="C35" s="321"/>
      <c r="D35" s="173">
        <v>0.11</v>
      </c>
      <c r="E35" s="174">
        <v>0.08</v>
      </c>
    </row>
    <row r="36" spans="1:5" ht="15">
      <c r="A36" s="172" t="s">
        <v>304</v>
      </c>
      <c r="B36" s="320" t="s">
        <v>305</v>
      </c>
      <c r="C36" s="321"/>
      <c r="D36" s="173">
        <v>11.24</v>
      </c>
      <c r="E36" s="174">
        <v>8.43</v>
      </c>
    </row>
    <row r="37" spans="1:5" ht="15">
      <c r="A37" s="175" t="s">
        <v>306</v>
      </c>
      <c r="B37" s="320" t="s">
        <v>307</v>
      </c>
      <c r="C37" s="321"/>
      <c r="D37" s="176">
        <v>0.03</v>
      </c>
      <c r="E37" s="177">
        <v>0.02</v>
      </c>
    </row>
    <row r="38" spans="1:5" ht="15">
      <c r="A38" s="178" t="s">
        <v>308</v>
      </c>
      <c r="B38" s="322" t="s">
        <v>309</v>
      </c>
      <c r="C38" s="323"/>
      <c r="D38" s="179">
        <f>SUM(D28:D37)</f>
        <v>49.160000000000004</v>
      </c>
      <c r="E38" s="179">
        <f>E30+E31+E32+E33+E35+E36+E37</f>
        <v>18.14</v>
      </c>
    </row>
    <row r="39" spans="1:5" ht="15">
      <c r="A39" s="317" t="s">
        <v>310</v>
      </c>
      <c r="B39" s="318"/>
      <c r="C39" s="318"/>
      <c r="D39" s="318"/>
      <c r="E39" s="319"/>
    </row>
    <row r="40" spans="1:5" ht="15">
      <c r="A40" s="169" t="s">
        <v>311</v>
      </c>
      <c r="B40" s="320" t="s">
        <v>312</v>
      </c>
      <c r="C40" s="321"/>
      <c r="D40" s="170">
        <v>5.75</v>
      </c>
      <c r="E40" s="171">
        <v>4.32</v>
      </c>
    </row>
    <row r="41" spans="1:5" ht="15">
      <c r="A41" s="172" t="s">
        <v>313</v>
      </c>
      <c r="B41" s="320" t="s">
        <v>314</v>
      </c>
      <c r="C41" s="321"/>
      <c r="D41" s="173">
        <v>0.14000000000000001</v>
      </c>
      <c r="E41" s="174">
        <v>0.1</v>
      </c>
    </row>
    <row r="42" spans="1:5" ht="15">
      <c r="A42" s="172" t="s">
        <v>315</v>
      </c>
      <c r="B42" s="320" t="s">
        <v>316</v>
      </c>
      <c r="C42" s="321"/>
      <c r="D42" s="180">
        <v>3.1</v>
      </c>
      <c r="E42" s="180">
        <v>2.3199999999999998</v>
      </c>
    </row>
    <row r="43" spans="1:5" ht="15">
      <c r="A43" s="172" t="s">
        <v>317</v>
      </c>
      <c r="B43" s="320" t="s">
        <v>318</v>
      </c>
      <c r="C43" s="321"/>
      <c r="D43" s="173">
        <v>3.31</v>
      </c>
      <c r="E43" s="174">
        <v>2.4900000000000002</v>
      </c>
    </row>
    <row r="44" spans="1:5" ht="15">
      <c r="A44" s="175" t="s">
        <v>319</v>
      </c>
      <c r="B44" s="320" t="s">
        <v>320</v>
      </c>
      <c r="C44" s="321"/>
      <c r="D44" s="176">
        <v>0.48</v>
      </c>
      <c r="E44" s="177">
        <v>0.36</v>
      </c>
    </row>
    <row r="45" spans="1:5" ht="15">
      <c r="A45" s="178" t="s">
        <v>321</v>
      </c>
      <c r="B45" s="322" t="s">
        <v>322</v>
      </c>
      <c r="C45" s="323"/>
      <c r="D45" s="179">
        <f>SUM(D40:D44)</f>
        <v>12.780000000000001</v>
      </c>
      <c r="E45" s="179">
        <f>SUM(E40:E44)</f>
        <v>9.59</v>
      </c>
    </row>
    <row r="46" spans="1:5" ht="15">
      <c r="A46" s="317" t="s">
        <v>323</v>
      </c>
      <c r="B46" s="318"/>
      <c r="C46" s="318"/>
      <c r="D46" s="318"/>
      <c r="E46" s="319"/>
    </row>
    <row r="47" spans="1:5" ht="15">
      <c r="A47" s="172" t="s">
        <v>324</v>
      </c>
      <c r="B47" s="320" t="s">
        <v>325</v>
      </c>
      <c r="C47" s="321"/>
      <c r="D47" s="173">
        <v>8.26</v>
      </c>
      <c r="E47" s="174">
        <v>3.05</v>
      </c>
    </row>
    <row r="48" spans="1:5" ht="32.25" customHeight="1">
      <c r="A48" s="169" t="s">
        <v>326</v>
      </c>
      <c r="B48" s="332" t="s">
        <v>327</v>
      </c>
      <c r="C48" s="333"/>
      <c r="D48" s="170">
        <v>0.48</v>
      </c>
      <c r="E48" s="171">
        <v>0.36</v>
      </c>
    </row>
    <row r="49" spans="1:16" ht="15">
      <c r="A49" s="178" t="s">
        <v>328</v>
      </c>
      <c r="B49" s="322" t="s">
        <v>329</v>
      </c>
      <c r="C49" s="323"/>
      <c r="D49" s="179">
        <f>SUM(D47:D48)</f>
        <v>8.74</v>
      </c>
      <c r="E49" s="179">
        <f>SUM(E47:E48)</f>
        <v>3.4099999999999997</v>
      </c>
    </row>
    <row r="50" spans="1:16" ht="15">
      <c r="A50" s="181"/>
      <c r="B50" s="182"/>
      <c r="C50" s="182"/>
      <c r="D50" s="182"/>
      <c r="E50" s="183"/>
    </row>
    <row r="51" spans="1:16" ht="15">
      <c r="A51" s="334" t="s">
        <v>330</v>
      </c>
      <c r="B51" s="335"/>
      <c r="C51" s="335"/>
      <c r="D51" s="184">
        <f>ROUND(SUM(D26,D38,D45,D49)/100,4)</f>
        <v>0.87480000000000002</v>
      </c>
      <c r="E51" s="184">
        <f>ROUND(SUM(E26,E38,E45,E49)/100,4)</f>
        <v>0.47939999999999999</v>
      </c>
    </row>
    <row r="52" spans="1:16">
      <c r="A52" s="185"/>
      <c r="B52" s="186"/>
      <c r="C52" s="186"/>
      <c r="D52" s="186"/>
      <c r="E52" s="186"/>
    </row>
    <row r="53" spans="1:16" ht="15">
      <c r="A53" s="187"/>
      <c r="B53" s="188"/>
      <c r="C53" s="189"/>
      <c r="D53" s="189"/>
      <c r="E53" s="189"/>
    </row>
    <row r="54" spans="1:16">
      <c r="A54" s="336"/>
      <c r="B54" s="336"/>
      <c r="C54" s="336"/>
      <c r="D54" s="336"/>
      <c r="E54" s="336"/>
    </row>
    <row r="55" spans="1:16">
      <c r="A55" s="328"/>
      <c r="B55" s="328"/>
      <c r="C55" s="328"/>
      <c r="D55" s="328"/>
      <c r="E55" s="328"/>
      <c r="F55" s="190"/>
      <c r="G55" s="190"/>
    </row>
    <row r="56" spans="1:16" s="164" customFormat="1">
      <c r="A56" s="329"/>
      <c r="B56" s="329"/>
      <c r="C56" s="329"/>
      <c r="D56" s="329"/>
      <c r="E56" s="191"/>
      <c r="F56" s="191"/>
      <c r="G56" s="191"/>
      <c r="H56" s="191"/>
      <c r="I56" s="192"/>
      <c r="J56" s="193"/>
      <c r="K56" s="193"/>
      <c r="M56" s="194"/>
      <c r="P56" s="195"/>
    </row>
    <row r="57" spans="1:16" s="164" customFormat="1" ht="13.5">
      <c r="A57" s="330"/>
      <c r="B57" s="330"/>
      <c r="C57" s="330"/>
      <c r="D57" s="330"/>
      <c r="E57" s="191"/>
      <c r="F57" s="191"/>
      <c r="G57" s="191"/>
      <c r="H57" s="196"/>
      <c r="I57" s="197"/>
      <c r="P57" s="195"/>
    </row>
    <row r="58" spans="1:16" s="164" customFormat="1" ht="13.5">
      <c r="A58" s="330" t="s">
        <v>332</v>
      </c>
      <c r="B58" s="330"/>
      <c r="C58" s="330"/>
      <c r="D58" s="330"/>
      <c r="E58" s="197"/>
      <c r="F58" s="197"/>
      <c r="G58" s="197"/>
      <c r="H58" s="330"/>
      <c r="I58" s="330"/>
    </row>
    <row r="59" spans="1:16" ht="15">
      <c r="A59" s="190"/>
      <c r="B59" s="190"/>
      <c r="C59" s="190"/>
      <c r="D59" s="331"/>
      <c r="E59" s="331"/>
      <c r="F59" s="190"/>
      <c r="G59" s="190"/>
      <c r="H59" s="198"/>
    </row>
    <row r="60" spans="1:16">
      <c r="C60" s="324"/>
      <c r="D60" s="324"/>
      <c r="E60" s="324"/>
      <c r="F60" s="324"/>
    </row>
    <row r="61" spans="1:16">
      <c r="C61" s="324"/>
      <c r="D61" s="324"/>
      <c r="E61" s="324"/>
      <c r="F61" s="324"/>
    </row>
  </sheetData>
  <mergeCells count="55">
    <mergeCell ref="A12:E12"/>
    <mergeCell ref="A14:A15"/>
    <mergeCell ref="B14:C15"/>
    <mergeCell ref="D14:E14"/>
    <mergeCell ref="A1:J1"/>
    <mergeCell ref="A2:J2"/>
    <mergeCell ref="A5:E5"/>
    <mergeCell ref="A4:E4"/>
    <mergeCell ref="A3:E3"/>
    <mergeCell ref="B9:E9"/>
    <mergeCell ref="A27:E27"/>
    <mergeCell ref="A16:E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C61:F61"/>
    <mergeCell ref="H4:J4"/>
    <mergeCell ref="A55:E55"/>
    <mergeCell ref="A56:D56"/>
    <mergeCell ref="A57:D57"/>
    <mergeCell ref="A58:D58"/>
    <mergeCell ref="H58:I58"/>
    <mergeCell ref="D59:E59"/>
    <mergeCell ref="A46:E46"/>
    <mergeCell ref="B47:C47"/>
    <mergeCell ref="B48:C48"/>
    <mergeCell ref="B49:C49"/>
    <mergeCell ref="A51:C51"/>
    <mergeCell ref="A54:E54"/>
    <mergeCell ref="B40:C40"/>
    <mergeCell ref="B41:C41"/>
    <mergeCell ref="C60:F60"/>
    <mergeCell ref="B42:C42"/>
    <mergeCell ref="B43:C43"/>
    <mergeCell ref="B44:C44"/>
    <mergeCell ref="B45:C45"/>
    <mergeCell ref="A39:E39"/>
    <mergeCell ref="B28:C28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</mergeCells>
  <pageMargins left="0.35" right="0.14000000000000001" top="0.78740157499999996" bottom="0.22" header="0.31496062000000002" footer="0.31496062000000002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PLANILHA</vt:lpstr>
      <vt:lpstr>cronograma</vt:lpstr>
      <vt:lpstr>CPU</vt:lpstr>
      <vt:lpstr>MEMORIAL DE CÁLCULO</vt:lpstr>
      <vt:lpstr>COTAÇÃO</vt:lpstr>
      <vt:lpstr>BDI</vt:lpstr>
      <vt:lpstr>ENCARGOS SOCIAIS</vt:lpstr>
      <vt:lpstr>'ENCARGOS SOCIAIS'!Area_de_impressao</vt:lpstr>
      <vt:lpstr>PLANILHA!Area_de_impressao</vt:lpstr>
      <vt:lpstr>CPU!Titulos_de_impressao</vt:lpstr>
      <vt:lpstr>'MEMORIAL DE CÁLCULO'!Titulos_de_impressao</vt:lpstr>
      <vt:lpstr>PLANILHA!Titulos_de_impressao</vt:lpstr>
    </vt:vector>
  </TitlesOfParts>
  <Company>PNUD/BRA/00/027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willamy.dias</dc:creator>
  <cp:lastModifiedBy>ANA PRISCILA DE ALMEIDA AMIN</cp:lastModifiedBy>
  <cp:lastPrinted>2022-06-01T12:45:31Z</cp:lastPrinted>
  <dcterms:created xsi:type="dcterms:W3CDTF">2005-05-06T14:48:20Z</dcterms:created>
  <dcterms:modified xsi:type="dcterms:W3CDTF">2022-06-01T12:45:41Z</dcterms:modified>
</cp:coreProperties>
</file>