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toria\Documents\TOMADA DE PREÇO 2023\"/>
    </mc:Choice>
  </mc:AlternateContent>
  <bookViews>
    <workbookView xWindow="0" yWindow="0" windowWidth="20490" windowHeight="7755" tabRatio="844" activeTab="1"/>
  </bookViews>
  <sheets>
    <sheet name="PLANILHA" sheetId="109" r:id="rId1"/>
    <sheet name="CPU" sheetId="111" r:id="rId2"/>
    <sheet name="COTAÇÃO" sheetId="112" r:id="rId3"/>
    <sheet name="cronograma" sheetId="95" r:id="rId4"/>
    <sheet name="BDI" sheetId="110" r:id="rId5"/>
  </sheets>
  <externalReferences>
    <externalReference r:id="rId6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CRE" localSheetId="0" hidden="1">#REF!</definedName>
    <definedName name="ACRE" hidden="1">#REF!</definedName>
    <definedName name="ademir" hidden="1">{#N/A,#N/A,FALSE,"Cronograma";#N/A,#N/A,FALSE,"Cronogr. 2"}</definedName>
    <definedName name="_xlnm.Print_Area" localSheetId="0">PLANILHA!$B$1:$J$49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INAPI_AC" localSheetId="0" hidden="1">#REF!</definedName>
    <definedName name="SINAPI_AC" hidden="1">#REF!</definedName>
    <definedName name="ss" hidden="1">{#N/A,#N/A,FALSE,"Cronograma";#N/A,#N/A,FALSE,"Cronogr. 2"}</definedName>
    <definedName name="_xlnm.Print_Titles" localSheetId="1">CPU!$1:$1</definedName>
    <definedName name="_xlnm.Print_Titles" localSheetId="0">PLANILHA!$1:$11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52511"/>
</workbook>
</file>

<file path=xl/calcChain.xml><?xml version="1.0" encoding="utf-8"?>
<calcChain xmlns="http://schemas.openxmlformats.org/spreadsheetml/2006/main">
  <c r="C14" i="95" l="1"/>
  <c r="F97" i="111"/>
  <c r="F13" i="111"/>
  <c r="F69" i="111"/>
  <c r="F19" i="111"/>
  <c r="F158" i="111"/>
  <c r="F157" i="111"/>
  <c r="F152" i="111"/>
  <c r="F151" i="111"/>
  <c r="F150" i="111"/>
  <c r="F149" i="111"/>
  <c r="F148" i="111"/>
  <c r="F147" i="111"/>
  <c r="F146" i="111"/>
  <c r="E141" i="111"/>
  <c r="F141" i="111" s="1"/>
  <c r="B139" i="111"/>
  <c r="B141" i="111" s="1"/>
  <c r="F136" i="111" l="1"/>
  <c r="F135" i="111"/>
  <c r="F134" i="111"/>
  <c r="F133" i="111"/>
  <c r="B124" i="111"/>
  <c r="F128" i="111"/>
  <c r="F127" i="111"/>
  <c r="F126" i="111"/>
  <c r="B117" i="111"/>
  <c r="F121" i="111"/>
  <c r="F120" i="111"/>
  <c r="F119" i="111"/>
  <c r="B110" i="111"/>
  <c r="F114" i="111"/>
  <c r="F113" i="111"/>
  <c r="F112" i="111"/>
  <c r="F107" i="111"/>
  <c r="B102" i="111"/>
  <c r="F106" i="111"/>
  <c r="F105" i="111"/>
  <c r="F104" i="111"/>
  <c r="B95" i="111"/>
  <c r="F99" i="111"/>
  <c r="F98" i="111"/>
  <c r="B88" i="111"/>
  <c r="F92" i="111"/>
  <c r="F90" i="111"/>
  <c r="B81" i="111"/>
  <c r="F85" i="111"/>
  <c r="F84" i="111"/>
  <c r="F83" i="111"/>
  <c r="B73" i="111"/>
  <c r="F77" i="111"/>
  <c r="F76" i="111"/>
  <c r="F75" i="111"/>
  <c r="B66" i="111"/>
  <c r="F70" i="111"/>
  <c r="F71" i="111" s="1"/>
  <c r="H27" i="109" s="1"/>
  <c r="B59" i="111"/>
  <c r="F63" i="111"/>
  <c r="F62" i="111"/>
  <c r="B53" i="111"/>
  <c r="F56" i="111"/>
  <c r="F55" i="111"/>
  <c r="M27" i="109"/>
  <c r="B45" i="111"/>
  <c r="F50" i="111"/>
  <c r="F49" i="111"/>
  <c r="F48" i="111"/>
  <c r="F47" i="111"/>
  <c r="F41" i="111"/>
  <c r="F38" i="111"/>
  <c r="F37" i="111"/>
  <c r="F32" i="111"/>
  <c r="F31" i="111"/>
  <c r="F30" i="111"/>
  <c r="F24" i="111"/>
  <c r="F33" i="111" l="1"/>
  <c r="F42" i="111"/>
  <c r="F51" i="111"/>
  <c r="F64" i="111"/>
  <c r="H26" i="109" s="1"/>
  <c r="F129" i="111"/>
  <c r="F57" i="111"/>
  <c r="F93" i="111"/>
  <c r="F86" i="111"/>
  <c r="F78" i="111"/>
  <c r="F26" i="111"/>
  <c r="F9" i="111" l="1"/>
  <c r="A12" i="95"/>
  <c r="A3" i="110"/>
  <c r="J22" i="110"/>
  <c r="J16" i="110"/>
  <c r="J13" i="110"/>
  <c r="A4" i="110"/>
  <c r="J25" i="110" l="1"/>
  <c r="C4" i="110" s="1"/>
  <c r="J10" i="110"/>
  <c r="J8" i="109" l="1"/>
  <c r="I45" i="109" l="1"/>
  <c r="J45" i="109" s="1"/>
  <c r="I40" i="109"/>
  <c r="J40" i="109" s="1"/>
  <c r="I15" i="109"/>
  <c r="J15" i="109" s="1"/>
  <c r="I44" i="109"/>
  <c r="J44" i="109" s="1"/>
  <c r="I28" i="109"/>
  <c r="J28" i="109" s="1"/>
  <c r="I37" i="109"/>
  <c r="J37" i="109" s="1"/>
  <c r="I31" i="109"/>
  <c r="J31" i="109" s="1"/>
  <c r="I14" i="109"/>
  <c r="J14" i="109" s="1"/>
  <c r="I35" i="109"/>
  <c r="J35" i="109" s="1"/>
  <c r="I22" i="109"/>
  <c r="J22" i="109" s="1"/>
  <c r="J39" i="109"/>
  <c r="I13" i="109"/>
  <c r="J13" i="109" s="1"/>
  <c r="I33" i="109"/>
  <c r="J33" i="109" s="1"/>
  <c r="I34" i="109"/>
  <c r="J34" i="109" s="1"/>
  <c r="I36" i="109"/>
  <c r="J36" i="109" s="1"/>
  <c r="I26" i="109"/>
  <c r="J26" i="109" s="1"/>
  <c r="I41" i="109"/>
  <c r="J41" i="109" s="1"/>
  <c r="I46" i="109"/>
  <c r="J46" i="109" s="1"/>
  <c r="J38" i="109"/>
  <c r="I32" i="109"/>
  <c r="J32" i="109" s="1"/>
  <c r="I18" i="109"/>
  <c r="J18" i="109" s="1"/>
  <c r="J19" i="109" s="1"/>
  <c r="I27" i="109"/>
  <c r="J27" i="109" s="1"/>
  <c r="I21" i="109"/>
  <c r="J21" i="109" s="1"/>
  <c r="I23" i="109"/>
  <c r="J23" i="109" s="1"/>
  <c r="J47" i="109" l="1"/>
  <c r="J24" i="109"/>
  <c r="K34" i="109"/>
  <c r="J29" i="109"/>
  <c r="J16" i="109"/>
  <c r="C12" i="95" s="1"/>
  <c r="J42" i="109"/>
  <c r="K26" i="109"/>
  <c r="E15" i="95"/>
  <c r="G25" i="95" l="1"/>
  <c r="J48" i="109"/>
  <c r="F19" i="95"/>
  <c r="E19" i="95"/>
  <c r="G19" i="95"/>
  <c r="E13" i="95"/>
  <c r="E17" i="95"/>
  <c r="G21" i="95"/>
  <c r="F21" i="95"/>
  <c r="C28" i="95" l="1"/>
  <c r="D14" i="95" s="1"/>
  <c r="F23" i="95"/>
  <c r="F28" i="95" s="1"/>
  <c r="G23" i="95"/>
  <c r="G28" i="95" s="1"/>
  <c r="E28" i="95"/>
  <c r="D16" i="95" l="1"/>
  <c r="D24" i="95"/>
  <c r="D20" i="95"/>
  <c r="D12" i="95"/>
  <c r="D18" i="95"/>
  <c r="D22" i="95"/>
  <c r="E29" i="95"/>
  <c r="F29" i="95" s="1"/>
  <c r="G29" i="95" s="1"/>
  <c r="D28" i="95" l="1"/>
  <c r="E30" i="95"/>
  <c r="F30" i="95"/>
  <c r="G30" i="95"/>
</calcChain>
</file>

<file path=xl/sharedStrings.xml><?xml version="1.0" encoding="utf-8"?>
<sst xmlns="http://schemas.openxmlformats.org/spreadsheetml/2006/main" count="544" uniqueCount="217">
  <si>
    <t>ITEM</t>
  </si>
  <si>
    <t>m²</t>
  </si>
  <si>
    <t>1.1</t>
  </si>
  <si>
    <t>3.1</t>
  </si>
  <si>
    <t>4.1</t>
  </si>
  <si>
    <t>4.2</t>
  </si>
  <si>
    <t>6.1</t>
  </si>
  <si>
    <t>6.3</t>
  </si>
  <si>
    <t>DESCRIÇÃO DOS SERVIÇOS</t>
  </si>
  <si>
    <t>QUANT.</t>
  </si>
  <si>
    <t>VALOR (R$)</t>
  </si>
  <si>
    <t>m³</t>
  </si>
  <si>
    <t>SINAPI</t>
  </si>
  <si>
    <t>CÓDIGO</t>
  </si>
  <si>
    <t>FONTE</t>
  </si>
  <si>
    <t>Subtotal</t>
  </si>
  <si>
    <t>SERVIÇOS PRELIMINARES</t>
  </si>
  <si>
    <t>PLANEJAMENTO</t>
  </si>
  <si>
    <t>% ITEM</t>
  </si>
  <si>
    <t>Valores totais</t>
  </si>
  <si>
    <t>UN.</t>
  </si>
  <si>
    <t>CUSTO (R$)</t>
  </si>
  <si>
    <t>PREÇO (R$)</t>
  </si>
  <si>
    <t>Valor TOTAL com BDI</t>
  </si>
  <si>
    <t>SEDOP</t>
  </si>
  <si>
    <t>SISTEMA ELÉTRICO</t>
  </si>
  <si>
    <t>Placa de obra em lona com plotagem de gráfica</t>
  </si>
  <si>
    <t>PREFEITURA DE AURORA DO PARÁ</t>
  </si>
  <si>
    <t>BONIFICAÇÕES DE DESPESAS INDIRETAS - B.D.I</t>
  </si>
  <si>
    <t>A- CUSTOS INDIRETOS</t>
  </si>
  <si>
    <t>Administração Central</t>
  </si>
  <si>
    <t>Despesas Financeiras</t>
  </si>
  <si>
    <t>Seguros + Garantias</t>
  </si>
  <si>
    <t>Risco</t>
  </si>
  <si>
    <t>B - TRIBUTOS</t>
  </si>
  <si>
    <t>B.1 - COFINS</t>
  </si>
  <si>
    <t>B.2 - PIS/PASEP</t>
  </si>
  <si>
    <t>B.3 - ISS</t>
  </si>
  <si>
    <t>CPRB(INSS)</t>
  </si>
  <si>
    <t>C - LUCRO</t>
  </si>
  <si>
    <t>C.1 - Lucro Bruto</t>
  </si>
  <si>
    <t>TOTAL BDI = [ ( 1+ ( AC + S + R + G )(1 +DF)(1+ L)/(1-T) - 1 ] *100</t>
  </si>
  <si>
    <t>und</t>
  </si>
  <si>
    <t>PREFEITURA MUNICIPAL DE AURORA DO PARÁ</t>
  </si>
  <si>
    <t>PLANILHA ORÇAMENTÁRIA</t>
  </si>
  <si>
    <t>Locação da obra a trena</t>
  </si>
  <si>
    <t>PISOS</t>
  </si>
  <si>
    <t>Plantio de grama (incl. terra preta)</t>
  </si>
  <si>
    <t>URBANIZAÇÃO</t>
  </si>
  <si>
    <t xml:space="preserve">Aterro incluindo carga, descarga, transporte e apiloamento </t>
  </si>
  <si>
    <t>4.3</t>
  </si>
  <si>
    <t>Plantio de arvore ornamental com altura de muda maior que 2,00m e menor ou igual a 4,00m</t>
  </si>
  <si>
    <t>SINAPII</t>
  </si>
  <si>
    <t xml:space="preserve">Plantio de arbusto ou cerca viva </t>
  </si>
  <si>
    <t>Banco em concreto 1,80x0,6m</t>
  </si>
  <si>
    <t>CODIGO</t>
  </si>
  <si>
    <t>DESCRIÇÃO</t>
  </si>
  <si>
    <t>coef.</t>
  </si>
  <si>
    <t>v. unit.</t>
  </si>
  <si>
    <t>total</t>
  </si>
  <si>
    <t>SUBTOTAL</t>
  </si>
  <si>
    <t>Escavação manual ate 1.50m de profundidade</t>
  </si>
  <si>
    <t>CPU 01</t>
  </si>
  <si>
    <t>DIVERSOS</t>
  </si>
  <si>
    <t>m</t>
  </si>
  <si>
    <t>Curva 90 graus para eletroduto, PVC, roscável, Dn 50mm (1 1/2") - fornecimento e instalação</t>
  </si>
  <si>
    <t>Luva para eletroduto, PVC, roscável, DN 50mm (1 1/2") - fornecimento e instalação</t>
  </si>
  <si>
    <t>Disjuntor tipo nema, bipolar 10 até 50 A, a tensão máxima 415V</t>
  </si>
  <si>
    <t xml:space="preserve">Rele fotoeletrico </t>
  </si>
  <si>
    <t>Fita isolant adesiva antichama, uso até 750V, em rolo de 19 mm x 5m</t>
  </si>
  <si>
    <t>Eletroduto PVC Rígido de 2"</t>
  </si>
  <si>
    <t>5.1</t>
  </si>
  <si>
    <t>5.2</t>
  </si>
  <si>
    <t>5.4</t>
  </si>
  <si>
    <t xml:space="preserve">Caixa em alvenaria de 30x30x30cm c/ tpo. concreto </t>
  </si>
  <si>
    <t>COMPOSIÇÕES DE CUSTOS UNITÁRIOS</t>
  </si>
  <si>
    <r>
      <t>Município</t>
    </r>
    <r>
      <rPr>
        <sz val="10"/>
        <rFont val="Arial"/>
        <family val="2"/>
      </rPr>
      <t>:</t>
    </r>
    <r>
      <rPr>
        <b/>
        <sz val="10"/>
        <rFont val="Arial"/>
        <family val="2"/>
      </rPr>
      <t xml:space="preserve"> Aurora do Pará - PA</t>
    </r>
  </si>
  <si>
    <t>COTAÇÃO</t>
  </si>
  <si>
    <t>Gangorra de ferro quádrupla</t>
  </si>
  <si>
    <t>D00281/SEDOP</t>
  </si>
  <si>
    <t xml:space="preserve"> 280026/SEDOP</t>
  </si>
  <si>
    <t>Lona com plotagem de gráfica</t>
  </si>
  <si>
    <t>CARPINTEIRO COM ENCARGOS COMPLEMENTARES</t>
  </si>
  <si>
    <t xml:space="preserve">SERVENTE COM ENCARGOS COMPLEMENTARES </t>
  </si>
  <si>
    <t>Kg</t>
  </si>
  <si>
    <t>Dz</t>
  </si>
  <si>
    <t>h</t>
  </si>
  <si>
    <t>280026/SEDOP</t>
  </si>
  <si>
    <t>Arame recozido No. 18</t>
  </si>
  <si>
    <t>Aterro arenoso</t>
  </si>
  <si>
    <t xml:space="preserve"> SERVENTE COM ENCARGOS COMPLEMENTARES</t>
  </si>
  <si>
    <t>Areia</t>
  </si>
  <si>
    <t>Argamassa p/rejuntamento de blokret (1:7)</t>
  </si>
  <si>
    <t>CALCETEIRO COM ENCARGOS COMPLEMENTARES</t>
  </si>
  <si>
    <t xml:space="preserve"> U00003/SEDOP</t>
  </si>
  <si>
    <t>J00008/SEDOP</t>
  </si>
  <si>
    <t xml:space="preserve"> 280018/SEDOP</t>
  </si>
  <si>
    <t>Grama em placa</t>
  </si>
  <si>
    <t>Terra preta vegetal</t>
  </si>
  <si>
    <t>JARDINEIRO COM ENCARGOS COMPLEMENTARES</t>
  </si>
  <si>
    <t>SERVENTE COM ENCARGOS COMPLEMENTARES</t>
  </si>
  <si>
    <t>Colchão de areia e=20 cm</t>
  </si>
  <si>
    <t>J00005 /SEDOP</t>
  </si>
  <si>
    <t>88316/SINAPI</t>
  </si>
  <si>
    <t>88441/SINAPI</t>
  </si>
  <si>
    <t>00000359/SINAPI</t>
  </si>
  <si>
    <t>MUDA DE ARVORE ORNAMENTAL, OITI/AROEIRA SALSA/ANGICO/IPE/JACARANDA OU EQUIVALENTE DA REGIAO, H= *2* M</t>
  </si>
  <si>
    <t>00000365/SINAPI</t>
  </si>
  <si>
    <t>MUDA DE ARBUSTO FOLHAGEM, SANSAO-DO-CAMPO OU EQUIVALENTE DA REGIAO, H= *50 A 70* CM</t>
  </si>
  <si>
    <t>AUXILIAR DE ELETRICISTA COM ENCARGOS</t>
  </si>
  <si>
    <t>ELETRICISTA COM ENCARGOS COMPLEMENTARES</t>
  </si>
  <si>
    <t>Curva 90° p/ elet PVC 1 1/2" (IE)</t>
  </si>
  <si>
    <t xml:space="preserve">AUXILIAR DE ELETRICISTA COM ENCARGOS </t>
  </si>
  <si>
    <t xml:space="preserve"> ELETRICISTA COM ENCARGOS COMPLEMENTARES</t>
  </si>
  <si>
    <t>E00603/SEDOP</t>
  </si>
  <si>
    <t xml:space="preserve"> E00293/SEDOP</t>
  </si>
  <si>
    <t>280007/SEDOP</t>
  </si>
  <si>
    <t>280014/SEDOP</t>
  </si>
  <si>
    <t xml:space="preserve"> E00526/SEDOP</t>
  </si>
  <si>
    <t xml:space="preserve"> 280014/SEDOP</t>
  </si>
  <si>
    <t>Luva p/ elet. F°G° de 1 1/2" (IE)</t>
  </si>
  <si>
    <t>E00085/SEDOP</t>
  </si>
  <si>
    <t>Disjuntor 3P - 10 a 50A - PADRÃO DIN</t>
  </si>
  <si>
    <t xml:space="preserve"> E00008/SEDOP</t>
  </si>
  <si>
    <t>E00020/SEDOP</t>
  </si>
  <si>
    <t xml:space="preserve"> 280007/SEDOP</t>
  </si>
  <si>
    <t>Cabo de cobre 2,5mm2 -750V</t>
  </si>
  <si>
    <t>Fita isolante</t>
  </si>
  <si>
    <t xml:space="preserve"> E00579/SEDOP</t>
  </si>
  <si>
    <t>Lâmpada mista 250W -E27</t>
  </si>
  <si>
    <t>E00649/SEDOP</t>
  </si>
  <si>
    <t>Reator lâmp vapor de mercurio 250W</t>
  </si>
  <si>
    <t xml:space="preserve"> E00658/SEDOP</t>
  </si>
  <si>
    <t>Relé fotoeletrico</t>
  </si>
  <si>
    <t xml:space="preserve"> E00372/SEDOP</t>
  </si>
  <si>
    <t>Cabo de cobre 6,00 mm2 - 1 KV</t>
  </si>
  <si>
    <t xml:space="preserve"> 040257/SEDOP</t>
  </si>
  <si>
    <t xml:space="preserve"> 030010/SEDOP</t>
  </si>
  <si>
    <t xml:space="preserve"> 050681/SEDOP</t>
  </si>
  <si>
    <t xml:space="preserve"> 060045/SEDOP</t>
  </si>
  <si>
    <t xml:space="preserve"> 110143/SEDOP</t>
  </si>
  <si>
    <t>110763/SEDOP</t>
  </si>
  <si>
    <t xml:space="preserve"> 130113/SEDOP</t>
  </si>
  <si>
    <t>Lastro de concreto magro c/ seixo</t>
  </si>
  <si>
    <t>Concreto armado Fck=15 MPA c/forma mad. branca (incl.</t>
  </si>
  <si>
    <t>Alvenaria tijolo de barro a singelo</t>
  </si>
  <si>
    <t>Chapisco de cimento e areia no traço 1:3</t>
  </si>
  <si>
    <t>Reboco com argamassa 1:6:Adit. Plast</t>
  </si>
  <si>
    <t>Cimentado liso e=2cm traço 1:3</t>
  </si>
  <si>
    <t>PEDREIRO COM ENCARGOS COMPLEMENTARES</t>
  </si>
  <si>
    <t>1.3</t>
  </si>
  <si>
    <t>Limpeza do terreno</t>
  </si>
  <si>
    <t>1.4</t>
  </si>
  <si>
    <t>DEMOLIÇÃO E MOVIMENTAÇÃO DE TERRA</t>
  </si>
  <si>
    <t xml:space="preserve"> Placa de inauguração em aço inox/letras bx. relevo- (40 x 30cm)</t>
  </si>
  <si>
    <t>Poste de aço conico continuo curvo duplo, flangeado, h=9m, inclusive luminárias, sem lampada - fornecimento e instalação</t>
  </si>
  <si>
    <t>Luminária de led para iluminação publica, de 98 w até 137 w - fornecimento e instalação</t>
  </si>
  <si>
    <t>Cabo de cobre 4mm2 - 1 KV</t>
  </si>
  <si>
    <t>Eletroduto PVC Rígido de 3/4"</t>
  </si>
  <si>
    <t>Haste de cobre p/ aterram. 3/4"x3m s/ conector</t>
  </si>
  <si>
    <t>-</t>
  </si>
  <si>
    <t>Gira Gira infantil</t>
  </si>
  <si>
    <t>Data de preço: sinapi desonerado (08/2022) e sedop (09/2022)</t>
  </si>
  <si>
    <t>Responsável técnico - Nícolas Garcia de Souza  - CREA PA 152056286-1</t>
  </si>
  <si>
    <t>Bloco de concreto intertravado e=8cm (incl. colchao de areia e rejuntamento)</t>
  </si>
  <si>
    <t>Pernamanca 3" x 2" 4 m - madeira branca</t>
  </si>
  <si>
    <t xml:space="preserve">v.unitario </t>
  </si>
  <si>
    <t>D00475/SEDOP</t>
  </si>
  <si>
    <t>M2</t>
  </si>
  <si>
    <t>D00084/SEDOP</t>
  </si>
  <si>
    <t>Prego 1 1/2"x13</t>
  </si>
  <si>
    <t>280013/SEDOP</t>
  </si>
  <si>
    <t>H</t>
  </si>
  <si>
    <t>D00081/SEDOP</t>
  </si>
  <si>
    <t>Prego 2 1/2"x10</t>
  </si>
  <si>
    <t xml:space="preserve">D00016/SEDOP </t>
  </si>
  <si>
    <t>Tábua de madeira branca 4m</t>
  </si>
  <si>
    <t xml:space="preserve">D00281/SEDOP </t>
  </si>
  <si>
    <t>Linha de nylon no. 80</t>
  </si>
  <si>
    <t>Rl</t>
  </si>
  <si>
    <t>D00043/SEDOP</t>
  </si>
  <si>
    <t>D00238/SEDOP</t>
  </si>
  <si>
    <t xml:space="preserve">Aterro incluindo carga, descarga, transporte e
Aterro incluindo carga, descarga, transporte e
ATERRO INCLUINDO CARGA, DESCARGA, TRANSPORTE E APILOAMENTO </t>
  </si>
  <si>
    <t>M00006</t>
  </si>
  <si>
    <t>Compactador de solo CM-13</t>
  </si>
  <si>
    <t>Hp</t>
  </si>
  <si>
    <t>J00001</t>
  </si>
  <si>
    <t>M3</t>
  </si>
  <si>
    <t>BLOCO DE CONCRETO INTERTRAVADO e=8 CM (INCL. COLCHÃO DE AREIA E REJUTAMENTO)
BLOCO DE CONCRETO INTERTRAVADO e=8 Cm (INCL. COCHÃO DE AREIA E REJUNTAMENTO )</t>
  </si>
  <si>
    <t>Bloco de concreto intertravado e=8cm</t>
  </si>
  <si>
    <t>D00339</t>
  </si>
  <si>
    <t>J00005</t>
  </si>
  <si>
    <t>AREIA</t>
  </si>
  <si>
    <t>NÍCOLAS GARCIA DE SOUZA  - CREA PA 152056286-1</t>
  </si>
  <si>
    <t>2.1</t>
  </si>
  <si>
    <t>3.2</t>
  </si>
  <si>
    <t>3.3</t>
  </si>
  <si>
    <t>5.3</t>
  </si>
  <si>
    <t>5.5</t>
  </si>
  <si>
    <t>5.6</t>
  </si>
  <si>
    <t>5.7</t>
  </si>
  <si>
    <t>5.8</t>
  </si>
  <si>
    <t>5.9</t>
  </si>
  <si>
    <t>5.10</t>
  </si>
  <si>
    <t>5.11</t>
  </si>
  <si>
    <t>6.2</t>
  </si>
  <si>
    <t>PLACA DE INAUGURAÇÃO EM AÇO INOX/LETRAS BX RELEVO 40X30</t>
  </si>
  <si>
    <t>D00142</t>
  </si>
  <si>
    <t>Placa de inauguração em aço inox/letras bx. relevo- (40 x 30cm)</t>
  </si>
  <si>
    <t>UND</t>
  </si>
  <si>
    <t>AJUDANTE DE PEDREIRO COM ENCARGOS</t>
  </si>
  <si>
    <t>Cabo de cobre 6mm2 - 1 KV</t>
  </si>
  <si>
    <r>
      <t>Obra</t>
    </r>
    <r>
      <rPr>
        <sz val="10"/>
        <rFont val="Arial"/>
        <family val="2"/>
      </rPr>
      <t>: Construção de praça na comunidade maracaxi, município de Aurora do Pará</t>
    </r>
  </si>
  <si>
    <t>Construção Da Praça Na Comunidade Cajueiro - Município de Aurora do Pará</t>
  </si>
  <si>
    <r>
      <t>Endereço</t>
    </r>
    <r>
      <rPr>
        <sz val="10"/>
        <rFont val="Arial"/>
        <family val="2"/>
      </rPr>
      <t xml:space="preserve">: Comunidade Cajueiro </t>
    </r>
  </si>
  <si>
    <t>PLANILHA ORÇAMENTÁRIA - CONSTRUÇÃO DA PRAÇA NA COMUNIDADE CAJUEIRO</t>
  </si>
  <si>
    <t>Obra:CONSTRUÇÃO DA PRAÇA NA COMUNIDADE CAJUEIRO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</si>
</sst>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&quot;BDI&quot;\ \=\ #.0\ %"/>
    <numFmt numFmtId="180" formatCode="&quot;R$&quot;\ #,##0.00"/>
    <numFmt numFmtId="181" formatCode="0.000%"/>
    <numFmt numFmtId="182" formatCode="0.0%"/>
  </numFmts>
  <fonts count="4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u/>
      <sz val="11"/>
      <color indexed="12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sz val="10"/>
      <name val="Times New Roman"/>
      <family val="1"/>
    </font>
    <font>
      <sz val="10"/>
      <name val="MS Sans Serif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 val="singleAccounting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01">
    <xf numFmtId="0" fontId="0" fillId="0" borderId="0"/>
    <xf numFmtId="0" fontId="16" fillId="0" borderId="0" applyNumberFormat="0" applyBorder="0" applyProtection="0"/>
    <xf numFmtId="0" fontId="16" fillId="0" borderId="0" applyNumberFormat="0" applyBorder="0" applyProtection="0"/>
    <xf numFmtId="165" fontId="16" fillId="0" borderId="0" applyBorder="0" applyProtection="0"/>
    <xf numFmtId="165" fontId="16" fillId="0" borderId="0" applyBorder="0" applyProtection="0"/>
    <xf numFmtId="0" fontId="9" fillId="0" borderId="0"/>
    <xf numFmtId="0" fontId="16" fillId="0" borderId="0" applyNumberFormat="0" applyBorder="0" applyProtection="0"/>
    <xf numFmtId="0" fontId="17" fillId="0" borderId="0" applyNumberFormat="0" applyBorder="0" applyProtection="0"/>
    <xf numFmtId="166" fontId="17" fillId="0" borderId="0" applyBorder="0" applyProtection="0"/>
    <xf numFmtId="0" fontId="18" fillId="0" borderId="0" applyNumberFormat="0" applyBorder="0" applyProtection="0">
      <alignment horizontal="center"/>
    </xf>
    <xf numFmtId="0" fontId="18" fillId="0" borderId="0" applyNumberFormat="0" applyBorder="0" applyProtection="0">
      <alignment horizontal="center" textRotation="90"/>
    </xf>
    <xf numFmtId="0" fontId="6" fillId="0" borderId="0"/>
    <xf numFmtId="0" fontId="19" fillId="0" borderId="0"/>
    <xf numFmtId="0" fontId="6" fillId="0" borderId="0"/>
    <xf numFmtId="0" fontId="1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 applyNumberFormat="0" applyBorder="0" applyProtection="0"/>
    <xf numFmtId="167" fontId="20" fillId="0" borderId="0" applyBorder="0" applyProtection="0"/>
    <xf numFmtId="164" fontId="6" fillId="0" borderId="0" applyFont="0" applyFill="0" applyBorder="0" applyAlignment="0" applyProtection="0"/>
    <xf numFmtId="165" fontId="16" fillId="0" borderId="0" applyBorder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168" fontId="6" fillId="0" borderId="0" applyFont="0" applyFill="0" applyBorder="0" applyAlignment="0" applyProtection="0"/>
    <xf numFmtId="169" fontId="22" fillId="0" borderId="0">
      <protection locked="0"/>
    </xf>
    <xf numFmtId="0" fontId="7" fillId="6" borderId="3" applyFill="0" applyBorder="0" applyAlignment="0" applyProtection="0">
      <alignment vertical="center"/>
      <protection locked="0"/>
    </xf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9" fillId="0" borderId="0"/>
    <xf numFmtId="173" fontId="22" fillId="0" borderId="0">
      <protection locked="0"/>
    </xf>
    <xf numFmtId="173" fontId="22" fillId="0" borderId="0"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38" fontId="13" fillId="2" borderId="0" applyNumberFormat="0" applyBorder="0" applyAlignment="0" applyProtection="0"/>
    <xf numFmtId="0" fontId="22" fillId="0" borderId="0">
      <protection locked="0"/>
    </xf>
    <xf numFmtId="0" fontId="22" fillId="0" borderId="0"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10" fontId="13" fillId="7" borderId="1" applyNumberFormat="0" applyBorder="0" applyAlignment="0" applyProtection="0"/>
    <xf numFmtId="0" fontId="6" fillId="0" borderId="0">
      <alignment horizontal="centerContinuous" vertical="justify"/>
    </xf>
    <xf numFmtId="0" fontId="26" fillId="0" borderId="0" applyAlignment="0">
      <alignment horizontal="center"/>
    </xf>
    <xf numFmtId="44" fontId="10" fillId="0" borderId="0" applyFont="0" applyFill="0" applyBorder="0" applyAlignment="0" applyProtection="0"/>
    <xf numFmtId="174" fontId="27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8" fillId="0" borderId="0">
      <alignment horizontal="left" vertical="center" indent="12"/>
    </xf>
    <xf numFmtId="0" fontId="13" fillId="0" borderId="3" applyBorder="0">
      <alignment horizontal="left" vertical="center" wrapText="1" indent="2"/>
      <protection locked="0"/>
    </xf>
    <xf numFmtId="0" fontId="13" fillId="0" borderId="3" applyBorder="0">
      <alignment horizontal="left" vertical="center" wrapText="1" indent="3"/>
      <protection locked="0"/>
    </xf>
    <xf numFmtId="10" fontId="6" fillId="0" borderId="0" applyFont="0" applyFill="0" applyBorder="0" applyAlignment="0" applyProtection="0"/>
    <xf numFmtId="175" fontId="22" fillId="0" borderId="0">
      <protection locked="0"/>
    </xf>
    <xf numFmtId="175" fontId="22" fillId="0" borderId="0">
      <protection locked="0"/>
    </xf>
    <xf numFmtId="176" fontId="22" fillId="0" borderId="0">
      <protection locked="0"/>
    </xf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8" fontId="29" fillId="0" borderId="0" applyFont="0" applyFill="0" applyBorder="0" applyAlignment="0" applyProtection="0"/>
    <xf numFmtId="177" fontId="30" fillId="0" borderId="0">
      <protection locked="0"/>
    </xf>
    <xf numFmtId="164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9" fillId="0" borderId="0"/>
    <xf numFmtId="0" fontId="31" fillId="0" borderId="0">
      <protection locked="0"/>
    </xf>
    <xf numFmtId="0" fontId="31" fillId="0" borderId="0"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2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>
      <alignment horizontal="centerContinuous" vertical="justify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4">
    <xf numFmtId="0" fontId="0" fillId="0" borderId="0" xfId="0"/>
    <xf numFmtId="0" fontId="7" fillId="2" borderId="1" xfId="11" applyFont="1" applyFill="1" applyBorder="1" applyAlignment="1">
      <alignment horizontal="center"/>
    </xf>
    <xf numFmtId="0" fontId="7" fillId="2" borderId="1" xfId="11" applyFont="1" applyFill="1" applyBorder="1" applyAlignment="1">
      <alignment vertical="center"/>
    </xf>
    <xf numFmtId="0" fontId="7" fillId="2" borderId="1" xfId="11" applyFont="1" applyFill="1" applyBorder="1" applyAlignment="1">
      <alignment horizontal="center" vertical="center"/>
    </xf>
    <xf numFmtId="164" fontId="7" fillId="2" borderId="1" xfId="30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11" applyFont="1" applyAlignment="1">
      <alignment vertical="center" wrapText="1"/>
    </xf>
    <xf numFmtId="0" fontId="7" fillId="0" borderId="7" xfId="11" applyFont="1" applyBorder="1" applyAlignment="1">
      <alignment vertical="center" wrapText="1"/>
    </xf>
    <xf numFmtId="0" fontId="11" fillId="0" borderId="7" xfId="11" applyFont="1" applyBorder="1" applyAlignment="1">
      <alignment vertical="center" wrapText="1"/>
    </xf>
    <xf numFmtId="49" fontId="7" fillId="4" borderId="5" xfId="11" applyNumberFormat="1" applyFont="1" applyFill="1" applyBorder="1" applyAlignment="1">
      <alignment horizontal="center" vertical="center"/>
    </xf>
    <xf numFmtId="49" fontId="7" fillId="4" borderId="22" xfId="11" applyNumberFormat="1" applyFont="1" applyFill="1" applyBorder="1" applyAlignment="1">
      <alignment horizontal="center" vertical="center"/>
    </xf>
    <xf numFmtId="164" fontId="7" fillId="4" borderId="22" xfId="3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4" xfId="0" applyFont="1" applyBorder="1" applyAlignment="1">
      <alignment horizontal="right" vertical="center"/>
    </xf>
    <xf numFmtId="49" fontId="7" fillId="4" borderId="3" xfId="0" applyNumberFormat="1" applyFont="1" applyFill="1" applyBorder="1" applyAlignment="1">
      <alignment vertical="center"/>
    </xf>
    <xf numFmtId="49" fontId="7" fillId="4" borderId="21" xfId="0" applyNumberFormat="1" applyFont="1" applyFill="1" applyBorder="1" applyAlignment="1">
      <alignment vertical="center"/>
    </xf>
    <xf numFmtId="0" fontId="7" fillId="4" borderId="24" xfId="0" applyFont="1" applyFill="1" applyBorder="1" applyAlignment="1">
      <alignment horizontal="right" vertical="center"/>
    </xf>
    <xf numFmtId="164" fontId="7" fillId="0" borderId="0" xfId="25" applyFont="1" applyFill="1" applyBorder="1" applyAlignment="1">
      <alignment horizontal="center" vertical="center" wrapText="1"/>
    </xf>
    <xf numFmtId="164" fontId="7" fillId="4" borderId="23" xfId="25" applyFont="1" applyFill="1" applyBorder="1" applyAlignment="1">
      <alignment horizontal="center" vertical="center" wrapText="1"/>
    </xf>
    <xf numFmtId="164" fontId="7" fillId="2" borderId="1" xfId="25" applyFont="1" applyFill="1" applyBorder="1" applyAlignment="1">
      <alignment vertical="center"/>
    </xf>
    <xf numFmtId="164" fontId="7" fillId="0" borderId="1" xfId="25" applyFont="1" applyFill="1" applyBorder="1" applyAlignment="1">
      <alignment vertical="center" wrapText="1"/>
    </xf>
    <xf numFmtId="164" fontId="7" fillId="0" borderId="0" xfId="25" applyFont="1" applyBorder="1" applyAlignment="1">
      <alignment horizontal="right" vertical="center"/>
    </xf>
    <xf numFmtId="164" fontId="7" fillId="4" borderId="1" xfId="25" applyFont="1" applyFill="1" applyBorder="1" applyAlignment="1">
      <alignment horizontal="right" vertical="center"/>
    </xf>
    <xf numFmtId="164" fontId="7" fillId="4" borderId="22" xfId="25" applyFont="1" applyFill="1" applyBorder="1" applyAlignment="1">
      <alignment horizontal="center" vertical="center" wrapText="1"/>
    </xf>
    <xf numFmtId="164" fontId="7" fillId="2" borderId="1" xfId="25" applyFont="1" applyFill="1" applyBorder="1" applyAlignment="1">
      <alignment horizontal="right" vertical="center"/>
    </xf>
    <xf numFmtId="164" fontId="7" fillId="0" borderId="1" xfId="25" applyFont="1" applyFill="1" applyBorder="1" applyAlignment="1">
      <alignment horizontal="right" vertical="center" wrapText="1"/>
    </xf>
    <xf numFmtId="164" fontId="7" fillId="0" borderId="2" xfId="25" applyFont="1" applyFill="1" applyBorder="1" applyAlignment="1">
      <alignment horizontal="right" vertical="center" wrapText="1"/>
    </xf>
    <xf numFmtId="164" fontId="7" fillId="0" borderId="0" xfId="25" applyFont="1" applyFill="1" applyBorder="1" applyAlignment="1">
      <alignment horizontal="right" vertical="center" wrapText="1"/>
    </xf>
    <xf numFmtId="0" fontId="7" fillId="0" borderId="0" xfId="11" applyFont="1" applyAlignment="1">
      <alignment horizontal="center" vertical="center" wrapText="1"/>
    </xf>
    <xf numFmtId="0" fontId="5" fillId="0" borderId="1" xfId="11" applyFont="1" applyBorder="1" applyAlignment="1">
      <alignment horizontal="center" vertical="center" wrapText="1"/>
    </xf>
    <xf numFmtId="0" fontId="5" fillId="0" borderId="1" xfId="1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11" applyFont="1" applyFill="1" applyBorder="1" applyAlignment="1">
      <alignment horizontal="center" vertical="center"/>
    </xf>
    <xf numFmtId="0" fontId="5" fillId="0" borderId="0" xfId="174" applyAlignment="1">
      <alignment vertical="center"/>
    </xf>
    <xf numFmtId="0" fontId="5" fillId="0" borderId="0" xfId="174" applyAlignment="1">
      <alignment horizontal="left" vertical="center"/>
    </xf>
    <xf numFmtId="0" fontId="5" fillId="0" borderId="0" xfId="174" applyAlignment="1">
      <alignment horizontal="center" vertical="center"/>
    </xf>
    <xf numFmtId="164" fontId="5" fillId="0" borderId="0" xfId="175" applyFont="1" applyAlignment="1">
      <alignment horizontal="center" vertical="center"/>
    </xf>
    <xf numFmtId="0" fontId="7" fillId="0" borderId="17" xfId="174" applyFont="1" applyBorder="1" applyAlignment="1">
      <alignment vertical="center"/>
    </xf>
    <xf numFmtId="0" fontId="7" fillId="0" borderId="18" xfId="174" applyFont="1" applyBorder="1" applyAlignment="1">
      <alignment vertical="center"/>
    </xf>
    <xf numFmtId="0" fontId="5" fillId="0" borderId="18" xfId="174" applyBorder="1" applyAlignment="1">
      <alignment horizontal="left" vertical="center"/>
    </xf>
    <xf numFmtId="0" fontId="5" fillId="0" borderId="18" xfId="174" applyBorder="1" applyAlignment="1">
      <alignment horizontal="center" vertical="center"/>
    </xf>
    <xf numFmtId="164" fontId="5" fillId="0" borderId="18" xfId="175" applyFont="1" applyBorder="1" applyAlignment="1">
      <alignment horizontal="center" vertical="center"/>
    </xf>
    <xf numFmtId="0" fontId="5" fillId="0" borderId="18" xfId="174" applyBorder="1" applyAlignment="1">
      <alignment vertical="center"/>
    </xf>
    <xf numFmtId="0" fontId="7" fillId="0" borderId="6" xfId="174" applyFont="1" applyBorder="1" applyAlignment="1">
      <alignment vertical="center"/>
    </xf>
    <xf numFmtId="0" fontId="7" fillId="0" borderId="0" xfId="174" applyFont="1" applyAlignment="1">
      <alignment vertical="center"/>
    </xf>
    <xf numFmtId="164" fontId="7" fillId="0" borderId="0" xfId="175" applyFont="1" applyBorder="1" applyAlignment="1">
      <alignment horizontal="center" vertical="center"/>
    </xf>
    <xf numFmtId="9" fontId="5" fillId="0" borderId="0" xfId="174" applyNumberFormat="1" applyAlignment="1">
      <alignment vertical="center"/>
    </xf>
    <xf numFmtId="0" fontId="7" fillId="0" borderId="8" xfId="174" applyFont="1" applyBorder="1" applyAlignment="1">
      <alignment vertical="center"/>
    </xf>
    <xf numFmtId="0" fontId="7" fillId="0" borderId="9" xfId="174" applyFont="1" applyBorder="1" applyAlignment="1">
      <alignment vertical="center"/>
    </xf>
    <xf numFmtId="0" fontId="5" fillId="0" borderId="9" xfId="174" applyBorder="1" applyAlignment="1">
      <alignment horizontal="left" vertical="center"/>
    </xf>
    <xf numFmtId="0" fontId="5" fillId="0" borderId="9" xfId="174" applyBorder="1" applyAlignment="1">
      <alignment horizontal="center" vertical="center"/>
    </xf>
    <xf numFmtId="164" fontId="7" fillId="0" borderId="9" xfId="175" applyFont="1" applyBorder="1" applyAlignment="1">
      <alignment horizontal="center" vertical="center"/>
    </xf>
    <xf numFmtId="0" fontId="5" fillId="0" borderId="9" xfId="174" applyBorder="1" applyAlignment="1">
      <alignment vertical="center"/>
    </xf>
    <xf numFmtId="0" fontId="5" fillId="0" borderId="0" xfId="174"/>
    <xf numFmtId="0" fontId="5" fillId="5" borderId="11" xfId="174" applyFill="1" applyBorder="1" applyAlignment="1">
      <alignment horizontal="center"/>
    </xf>
    <xf numFmtId="0" fontId="5" fillId="5" borderId="12" xfId="174" applyFill="1" applyBorder="1" applyAlignment="1">
      <alignment horizontal="center"/>
    </xf>
    <xf numFmtId="0" fontId="5" fillId="5" borderId="12" xfId="174" applyFill="1" applyBorder="1" applyAlignment="1">
      <alignment horizontal="right"/>
    </xf>
    <xf numFmtId="0" fontId="5" fillId="0" borderId="13" xfId="174" applyBorder="1"/>
    <xf numFmtId="0" fontId="5" fillId="0" borderId="1" xfId="174" applyBorder="1" applyAlignment="1">
      <alignment horizontal="center"/>
    </xf>
    <xf numFmtId="0" fontId="5" fillId="0" borderId="1" xfId="174" applyBorder="1" applyAlignment="1">
      <alignment horizontal="right"/>
    </xf>
    <xf numFmtId="0" fontId="5" fillId="0" borderId="1" xfId="174" applyBorder="1"/>
    <xf numFmtId="0" fontId="5" fillId="0" borderId="13" xfId="174" applyBorder="1" applyAlignment="1">
      <alignment horizontal="center"/>
    </xf>
    <xf numFmtId="164" fontId="0" fillId="0" borderId="1" xfId="175" applyFont="1" applyBorder="1"/>
    <xf numFmtId="10" fontId="0" fillId="0" borderId="1" xfId="176" applyNumberFormat="1" applyFont="1" applyBorder="1"/>
    <xf numFmtId="9" fontId="5" fillId="5" borderId="1" xfId="176" applyFont="1" applyFill="1" applyBorder="1"/>
    <xf numFmtId="164" fontId="5" fillId="0" borderId="1" xfId="174" applyNumberFormat="1" applyBorder="1"/>
    <xf numFmtId="9" fontId="0" fillId="0" borderId="1" xfId="176" applyFont="1" applyFill="1" applyBorder="1"/>
    <xf numFmtId="9" fontId="5" fillId="0" borderId="1" xfId="176" applyFont="1" applyFill="1" applyBorder="1"/>
    <xf numFmtId="164" fontId="0" fillId="0" borderId="0" xfId="175" applyFont="1"/>
    <xf numFmtId="164" fontId="7" fillId="5" borderId="25" xfId="175" applyFont="1" applyFill="1" applyBorder="1"/>
    <xf numFmtId="10" fontId="5" fillId="4" borderId="20" xfId="174" applyNumberFormat="1" applyFill="1" applyBorder="1"/>
    <xf numFmtId="9" fontId="5" fillId="5" borderId="26" xfId="32" applyFill="1" applyBorder="1"/>
    <xf numFmtId="164" fontId="5" fillId="5" borderId="5" xfId="174" applyNumberFormat="1" applyFill="1" applyBorder="1"/>
    <xf numFmtId="164" fontId="5" fillId="0" borderId="0" xfId="29" applyFont="1" applyFill="1" applyAlignment="1">
      <alignment vertical="center"/>
    </xf>
    <xf numFmtId="164" fontId="5" fillId="0" borderId="0" xfId="25" applyFont="1" applyFill="1" applyAlignment="1">
      <alignment vertical="center"/>
    </xf>
    <xf numFmtId="0" fontId="5" fillId="0" borderId="0" xfId="0" applyFont="1" applyAlignment="1">
      <alignment vertical="center"/>
    </xf>
    <xf numFmtId="164" fontId="5" fillId="0" borderId="1" xfId="25" applyFont="1" applyBorder="1" applyAlignment="1">
      <alignment horizontal="right" vertical="center"/>
    </xf>
    <xf numFmtId="179" fontId="7" fillId="0" borderId="0" xfId="174" applyNumberFormat="1" applyFont="1" applyAlignment="1">
      <alignment horizontal="right" vertical="center" indent="1"/>
    </xf>
    <xf numFmtId="164" fontId="5" fillId="0" borderId="0" xfId="30" applyFont="1" applyFill="1" applyAlignment="1">
      <alignment horizontal="left" vertical="center"/>
    </xf>
    <xf numFmtId="0" fontId="5" fillId="0" borderId="14" xfId="174" applyBorder="1" applyAlignment="1">
      <alignment horizontal="center"/>
    </xf>
    <xf numFmtId="0" fontId="5" fillId="0" borderId="15" xfId="174" applyBorder="1"/>
    <xf numFmtId="164" fontId="0" fillId="0" borderId="15" xfId="175" applyFont="1" applyBorder="1"/>
    <xf numFmtId="10" fontId="0" fillId="0" borderId="15" xfId="176" applyNumberFormat="1" applyFont="1" applyBorder="1"/>
    <xf numFmtId="9" fontId="0" fillId="0" borderId="15" xfId="176" applyFont="1" applyFill="1" applyBorder="1"/>
    <xf numFmtId="164" fontId="5" fillId="0" borderId="0" xfId="25" applyFont="1" applyAlignment="1">
      <alignment horizontal="right" vertical="center"/>
    </xf>
    <xf numFmtId="0" fontId="5" fillId="0" borderId="0" xfId="1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1" xfId="174" applyFont="1" applyFill="1" applyBorder="1" applyAlignment="1">
      <alignment vertical="center"/>
    </xf>
    <xf numFmtId="164" fontId="5" fillId="0" borderId="1" xfId="25" quotePrefix="1" applyFont="1" applyFill="1" applyBorder="1" applyAlignment="1">
      <alignment horizontal="right" vertical="center"/>
    </xf>
    <xf numFmtId="164" fontId="5" fillId="0" borderId="0" xfId="25" applyFont="1" applyBorder="1" applyAlignment="1">
      <alignment horizontal="right" vertical="center"/>
    </xf>
    <xf numFmtId="43" fontId="5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164" fontId="5" fillId="0" borderId="0" xfId="30" applyFont="1" applyBorder="1" applyAlignment="1">
      <alignment horizontal="right" vertical="center"/>
    </xf>
    <xf numFmtId="0" fontId="5" fillId="3" borderId="1" xfId="11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vertical="center"/>
    </xf>
    <xf numFmtId="164" fontId="5" fillId="4" borderId="1" xfId="25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164" fontId="5" fillId="0" borderId="0" xfId="30" applyFont="1" applyAlignment="1">
      <alignment horizontal="right"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180" fontId="34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180" fontId="35" fillId="0" borderId="0" xfId="0" applyNumberFormat="1" applyFont="1" applyAlignment="1">
      <alignment vertical="center" wrapText="1"/>
    </xf>
    <xf numFmtId="10" fontId="7" fillId="0" borderId="1" xfId="18" applyNumberFormat="1" applyFont="1" applyBorder="1" applyAlignment="1">
      <alignment horizontal="center" vertical="center"/>
    </xf>
    <xf numFmtId="10" fontId="0" fillId="0" borderId="1" xfId="18" applyNumberFormat="1" applyFont="1" applyBorder="1" applyAlignment="1">
      <alignment horizontal="center" vertical="center"/>
    </xf>
    <xf numFmtId="181" fontId="0" fillId="0" borderId="1" xfId="18" applyNumberFormat="1" applyFont="1" applyBorder="1" applyAlignment="1">
      <alignment horizontal="center" vertical="center"/>
    </xf>
    <xf numFmtId="10" fontId="38" fillId="0" borderId="1" xfId="18" applyNumberFormat="1" applyFont="1" applyBorder="1" applyAlignment="1">
      <alignment horizontal="center" vertical="center"/>
    </xf>
    <xf numFmtId="10" fontId="0" fillId="0" borderId="24" xfId="18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2" fontId="37" fillId="3" borderId="20" xfId="18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0" fillId="0" borderId="1" xfId="0" applyBorder="1"/>
    <xf numFmtId="164" fontId="0" fillId="0" borderId="6" xfId="176" applyNumberFormat="1" applyFont="1" applyBorder="1"/>
    <xf numFmtId="0" fontId="5" fillId="3" borderId="1" xfId="11" applyFont="1" applyFill="1" applyBorder="1" applyAlignment="1">
      <alignment horizontal="left" vertical="center" wrapText="1"/>
    </xf>
    <xf numFmtId="0" fontId="40" fillId="8" borderId="1" xfId="0" applyFont="1" applyFill="1" applyBorder="1" applyAlignment="1">
      <alignment horizontal="center" vertical="center" wrapText="1"/>
    </xf>
    <xf numFmtId="180" fontId="40" fillId="8" borderId="1" xfId="0" applyNumberFormat="1" applyFont="1" applyFill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/>
    </xf>
    <xf numFmtId="180" fontId="4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center" vertical="center"/>
    </xf>
    <xf numFmtId="164" fontId="7" fillId="0" borderId="1" xfId="25" applyFont="1" applyBorder="1" applyAlignment="1">
      <alignment horizontal="right" vertical="center"/>
    </xf>
    <xf numFmtId="164" fontId="43" fillId="0" borderId="0" xfId="25" applyFont="1" applyAlignment="1">
      <alignment horizontal="right" vertical="center"/>
    </xf>
    <xf numFmtId="44" fontId="7" fillId="4" borderId="1" xfId="25" applyNumberFormat="1" applyFont="1" applyFill="1" applyBorder="1" applyAlignment="1">
      <alignment horizontal="right" vertical="center"/>
    </xf>
    <xf numFmtId="0" fontId="4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80" fontId="40" fillId="0" borderId="0" xfId="0" applyNumberFormat="1" applyFont="1" applyAlignment="1">
      <alignment horizontal="right" vertical="center"/>
    </xf>
    <xf numFmtId="0" fontId="41" fillId="8" borderId="1" xfId="0" applyFont="1" applyFill="1" applyBorder="1" applyAlignment="1">
      <alignment horizontal="left" vertical="center" wrapText="1"/>
    </xf>
    <xf numFmtId="0" fontId="42" fillId="0" borderId="1" xfId="0" applyFont="1" applyBorder="1" applyAlignment="1">
      <alignment horizontal="left" wrapText="1"/>
    </xf>
    <xf numFmtId="0" fontId="4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64" fontId="41" fillId="0" borderId="0" xfId="29" applyFont="1" applyFill="1" applyAlignment="1">
      <alignment vertical="center"/>
    </xf>
    <xf numFmtId="164" fontId="42" fillId="0" borderId="0" xfId="29" applyFont="1" applyFill="1" applyAlignment="1">
      <alignment vertical="center"/>
    </xf>
    <xf numFmtId="0" fontId="40" fillId="8" borderId="30" xfId="0" applyFont="1" applyFill="1" applyBorder="1" applyAlignment="1">
      <alignment horizontal="center" vertical="center"/>
    </xf>
    <xf numFmtId="0" fontId="40" fillId="8" borderId="13" xfId="0" applyFont="1" applyFill="1" applyBorder="1" applyAlignment="1">
      <alignment horizontal="center" vertical="center" wrapText="1"/>
    </xf>
    <xf numFmtId="0" fontId="40" fillId="8" borderId="3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40" fillId="0" borderId="3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40" fillId="0" borderId="7" xfId="0" applyNumberFormat="1" applyFont="1" applyBorder="1" applyAlignment="1">
      <alignment horizontal="center" vertical="center"/>
    </xf>
    <xf numFmtId="0" fontId="40" fillId="8" borderId="31" xfId="0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42" fillId="0" borderId="15" xfId="0" applyFont="1" applyBorder="1" applyAlignment="1">
      <alignment horizontal="left" wrapText="1"/>
    </xf>
    <xf numFmtId="0" fontId="0" fillId="0" borderId="15" xfId="0" applyBorder="1"/>
    <xf numFmtId="180" fontId="40" fillId="0" borderId="15" xfId="0" applyNumberFormat="1" applyFont="1" applyBorder="1" applyAlignment="1">
      <alignment horizontal="right" vertical="center"/>
    </xf>
    <xf numFmtId="180" fontId="40" fillId="0" borderId="32" xfId="0" applyNumberFormat="1" applyFont="1" applyBorder="1" applyAlignment="1">
      <alignment horizontal="center" vertical="center"/>
    </xf>
    <xf numFmtId="0" fontId="5" fillId="3" borderId="1" xfId="11" applyFont="1" applyFill="1" applyBorder="1" applyAlignment="1">
      <alignment vertical="center" wrapText="1"/>
    </xf>
    <xf numFmtId="0" fontId="33" fillId="3" borderId="1" xfId="1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1" xfId="174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7" fillId="3" borderId="1" xfId="11" applyFont="1" applyFill="1" applyBorder="1" applyAlignment="1">
      <alignment vertical="center"/>
    </xf>
    <xf numFmtId="0" fontId="7" fillId="0" borderId="1" xfId="174" applyFont="1" applyBorder="1"/>
    <xf numFmtId="49" fontId="7" fillId="0" borderId="1" xfId="174" applyNumberFormat="1" applyFont="1" applyBorder="1"/>
    <xf numFmtId="0" fontId="5" fillId="3" borderId="6" xfId="11" applyFont="1" applyFill="1" applyBorder="1" applyAlignment="1" applyProtection="1">
      <alignment horizontal="left" vertical="center"/>
      <protection locked="0"/>
    </xf>
    <xf numFmtId="0" fontId="5" fillId="3" borderId="0" xfId="11" applyFont="1" applyFill="1" applyAlignment="1" applyProtection="1">
      <alignment horizontal="left" vertical="center"/>
      <protection locked="0"/>
    </xf>
    <xf numFmtId="0" fontId="5" fillId="3" borderId="7" xfId="11" applyFont="1" applyFill="1" applyBorder="1" applyAlignment="1" applyProtection="1">
      <alignment horizontal="left" vertical="center"/>
      <protection locked="0"/>
    </xf>
    <xf numFmtId="0" fontId="5" fillId="3" borderId="8" xfId="11" applyFont="1" applyFill="1" applyBorder="1" applyAlignment="1" applyProtection="1">
      <alignment horizontal="left" vertical="center"/>
      <protection locked="0"/>
    </xf>
    <xf numFmtId="0" fontId="5" fillId="3" borderId="9" xfId="11" applyFont="1" applyFill="1" applyBorder="1" applyAlignment="1" applyProtection="1">
      <alignment horizontal="left" vertical="center"/>
      <protection locked="0"/>
    </xf>
    <xf numFmtId="0" fontId="5" fillId="3" borderId="10" xfId="11" applyFont="1" applyFill="1" applyBorder="1" applyAlignment="1" applyProtection="1">
      <alignment horizontal="left" vertical="center"/>
      <protection locked="0"/>
    </xf>
    <xf numFmtId="0" fontId="11" fillId="0" borderId="17" xfId="11" applyFont="1" applyBorder="1" applyAlignment="1">
      <alignment horizontal="center" vertical="center" wrapText="1"/>
    </xf>
    <xf numFmtId="0" fontId="11" fillId="0" borderId="18" xfId="11" applyFont="1" applyBorder="1" applyAlignment="1">
      <alignment horizontal="center" vertical="center" wrapText="1"/>
    </xf>
    <xf numFmtId="0" fontId="11" fillId="0" borderId="19" xfId="11" applyFont="1" applyBorder="1" applyAlignment="1">
      <alignment horizontal="center" vertical="center" wrapText="1"/>
    </xf>
    <xf numFmtId="0" fontId="11" fillId="0" borderId="6" xfId="11" applyFont="1" applyBorder="1" applyAlignment="1">
      <alignment horizontal="center" vertical="center" wrapText="1"/>
    </xf>
    <xf numFmtId="0" fontId="11" fillId="0" borderId="0" xfId="11" applyFont="1" applyAlignment="1">
      <alignment horizontal="center" vertical="center" wrapText="1"/>
    </xf>
    <xf numFmtId="0" fontId="11" fillId="0" borderId="7" xfId="11" applyFont="1" applyBorder="1" applyAlignment="1">
      <alignment horizontal="center" vertical="center" wrapText="1"/>
    </xf>
    <xf numFmtId="0" fontId="11" fillId="0" borderId="8" xfId="11" applyFont="1" applyBorder="1" applyAlignment="1">
      <alignment horizontal="center" vertical="center" wrapText="1"/>
    </xf>
    <xf numFmtId="0" fontId="11" fillId="0" borderId="9" xfId="11" applyFont="1" applyBorder="1" applyAlignment="1">
      <alignment horizontal="center" vertical="center" wrapText="1"/>
    </xf>
    <xf numFmtId="0" fontId="11" fillId="0" borderId="10" xfId="11" applyFont="1" applyBorder="1" applyAlignment="1">
      <alignment horizontal="center" vertical="center" wrapText="1"/>
    </xf>
    <xf numFmtId="0" fontId="5" fillId="3" borderId="17" xfId="11" applyFont="1" applyFill="1" applyBorder="1" applyAlignment="1" applyProtection="1">
      <alignment horizontal="left" vertical="justify"/>
      <protection locked="0"/>
    </xf>
    <xf numFmtId="0" fontId="5" fillId="3" borderId="18" xfId="11" applyFont="1" applyFill="1" applyBorder="1" applyAlignment="1" applyProtection="1">
      <alignment horizontal="left" vertical="justify"/>
      <protection locked="0"/>
    </xf>
    <xf numFmtId="0" fontId="5" fillId="3" borderId="19" xfId="11" applyFont="1" applyFill="1" applyBorder="1" applyAlignment="1" applyProtection="1">
      <alignment horizontal="left" vertical="justify"/>
      <protection locked="0"/>
    </xf>
    <xf numFmtId="0" fontId="5" fillId="3" borderId="6" xfId="11" applyFont="1" applyFill="1" applyBorder="1" applyAlignment="1" applyProtection="1">
      <alignment horizontal="left" vertical="justify"/>
      <protection locked="0"/>
    </xf>
    <xf numFmtId="0" fontId="5" fillId="3" borderId="0" xfId="11" applyFont="1" applyFill="1" applyAlignment="1" applyProtection="1">
      <alignment horizontal="left" vertical="justify"/>
      <protection locked="0"/>
    </xf>
    <xf numFmtId="0" fontId="5" fillId="3" borderId="7" xfId="11" applyFont="1" applyFill="1" applyBorder="1" applyAlignment="1" applyProtection="1">
      <alignment horizontal="left" vertical="justify"/>
      <protection locked="0"/>
    </xf>
    <xf numFmtId="164" fontId="41" fillId="0" borderId="0" xfId="29" applyFont="1" applyFill="1" applyAlignment="1">
      <alignment horizontal="left" vertical="center"/>
    </xf>
    <xf numFmtId="0" fontId="5" fillId="0" borderId="3" xfId="174" applyBorder="1" applyAlignment="1">
      <alignment horizontal="center" vertical="center" wrapText="1"/>
    </xf>
    <xf numFmtId="0" fontId="5" fillId="0" borderId="24" xfId="174" applyBorder="1" applyAlignment="1">
      <alignment horizontal="center" vertical="center" wrapText="1"/>
    </xf>
    <xf numFmtId="0" fontId="11" fillId="4" borderId="20" xfId="11" applyFont="1" applyFill="1" applyBorder="1" applyAlignment="1">
      <alignment horizontal="center" vertical="center"/>
    </xf>
    <xf numFmtId="0" fontId="11" fillId="4" borderId="16" xfId="11" applyFont="1" applyFill="1" applyBorder="1" applyAlignment="1">
      <alignment horizontal="center" vertical="center"/>
    </xf>
    <xf numFmtId="0" fontId="11" fillId="4" borderId="4" xfId="11" applyFont="1" applyFill="1" applyBorder="1" applyAlignment="1">
      <alignment horizontal="center" vertical="center"/>
    </xf>
    <xf numFmtId="0" fontId="40" fillId="8" borderId="3" xfId="0" applyFont="1" applyFill="1" applyBorder="1" applyAlignment="1">
      <alignment horizontal="center" vertical="center" wrapText="1"/>
    </xf>
    <xf numFmtId="0" fontId="40" fillId="8" borderId="21" xfId="0" applyFont="1" applyFill="1" applyBorder="1" applyAlignment="1">
      <alignment horizontal="center" vertical="center" wrapText="1"/>
    </xf>
    <xf numFmtId="0" fontId="40" fillId="8" borderId="24" xfId="0" applyFont="1" applyFill="1" applyBorder="1" applyAlignment="1">
      <alignment horizontal="center" vertical="center" wrapText="1"/>
    </xf>
    <xf numFmtId="0" fontId="40" fillId="8" borderId="28" xfId="0" applyFont="1" applyFill="1" applyBorder="1" applyAlignment="1">
      <alignment horizontal="center" vertical="center" wrapText="1"/>
    </xf>
    <xf numFmtId="0" fontId="40" fillId="8" borderId="27" xfId="0" applyFont="1" applyFill="1" applyBorder="1" applyAlignment="1">
      <alignment horizontal="center" vertical="center" wrapText="1"/>
    </xf>
    <xf numFmtId="0" fontId="40" fillId="8" borderId="29" xfId="0" applyFont="1" applyFill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5" fillId="5" borderId="20" xfId="174" applyFill="1" applyBorder="1" applyAlignment="1">
      <alignment horizontal="center"/>
    </xf>
    <xf numFmtId="0" fontId="5" fillId="5" borderId="4" xfId="174" applyFill="1" applyBorder="1" applyAlignment="1">
      <alignment horizontal="center"/>
    </xf>
    <xf numFmtId="0" fontId="41" fillId="0" borderId="6" xfId="174" applyFont="1" applyBorder="1" applyAlignment="1">
      <alignment horizontal="center" vertical="center"/>
    </xf>
    <xf numFmtId="0" fontId="41" fillId="0" borderId="0" xfId="174" applyFont="1" applyAlignment="1">
      <alignment horizontal="center" vertical="center"/>
    </xf>
    <xf numFmtId="0" fontId="7" fillId="0" borderId="17" xfId="174" applyFont="1" applyBorder="1" applyAlignment="1">
      <alignment horizontal="center" vertical="center"/>
    </xf>
    <xf numFmtId="0" fontId="7" fillId="0" borderId="18" xfId="174" applyFont="1" applyBorder="1" applyAlignment="1">
      <alignment horizontal="center" vertical="center"/>
    </xf>
    <xf numFmtId="0" fontId="7" fillId="0" borderId="19" xfId="174" applyFont="1" applyBorder="1" applyAlignment="1">
      <alignment horizontal="center" vertical="center"/>
    </xf>
    <xf numFmtId="0" fontId="7" fillId="0" borderId="8" xfId="174" applyFont="1" applyBorder="1" applyAlignment="1">
      <alignment horizontal="center" vertical="center"/>
    </xf>
    <xf numFmtId="0" fontId="7" fillId="0" borderId="9" xfId="174" applyFont="1" applyBorder="1" applyAlignment="1">
      <alignment horizontal="center" vertical="center"/>
    </xf>
    <xf numFmtId="0" fontId="7" fillId="0" borderId="10" xfId="174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20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0" fontId="0" fillId="0" borderId="16" xfId="0" applyNumberFormat="1" applyBorder="1" applyAlignment="1">
      <alignment horizontal="left" vertical="center" wrapText="1"/>
    </xf>
    <xf numFmtId="10" fontId="0" fillId="0" borderId="4" xfId="0" applyNumberFormat="1" applyBorder="1" applyAlignment="1">
      <alignment horizontal="left" vertical="center" wrapText="1"/>
    </xf>
    <xf numFmtId="49" fontId="5" fillId="0" borderId="17" xfId="25" applyNumberFormat="1" applyFont="1" applyBorder="1" applyAlignment="1">
      <alignment horizontal="center" vertical="center" wrapText="1"/>
    </xf>
    <xf numFmtId="49" fontId="5" fillId="0" borderId="18" xfId="25" applyNumberFormat="1" applyFont="1" applyBorder="1" applyAlignment="1">
      <alignment horizontal="center" vertical="center" wrapText="1"/>
    </xf>
    <xf numFmtId="49" fontId="5" fillId="0" borderId="19" xfId="25" applyNumberFormat="1" applyFont="1" applyBorder="1" applyAlignment="1">
      <alignment horizontal="center" vertical="center" wrapText="1"/>
    </xf>
    <xf numFmtId="49" fontId="5" fillId="0" borderId="8" xfId="25" applyNumberFormat="1" applyFont="1" applyBorder="1" applyAlignment="1">
      <alignment horizontal="center" vertical="center" wrapText="1"/>
    </xf>
    <xf numFmtId="49" fontId="5" fillId="0" borderId="9" xfId="25" applyNumberFormat="1" applyFont="1" applyBorder="1" applyAlignment="1">
      <alignment horizontal="center" vertical="center" wrapText="1"/>
    </xf>
    <xf numFmtId="49" fontId="5" fillId="0" borderId="10" xfId="25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6" fillId="0" borderId="0" xfId="0" applyFont="1" applyAlignment="1">
      <alignment vertical="center" wrapText="1"/>
    </xf>
    <xf numFmtId="0" fontId="37" fillId="3" borderId="20" xfId="0" applyFont="1" applyFill="1" applyBorder="1" applyAlignment="1">
      <alignment horizontal="center" vertical="center"/>
    </xf>
    <xf numFmtId="0" fontId="37" fillId="3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7" fillId="3" borderId="20" xfId="0" applyFont="1" applyFill="1" applyBorder="1" applyAlignment="1">
      <alignment horizontal="right" vertical="center"/>
    </xf>
    <xf numFmtId="0" fontId="37" fillId="3" borderId="16" xfId="0" applyFont="1" applyFill="1" applyBorder="1" applyAlignment="1">
      <alignment horizontal="right" vertical="center"/>
    </xf>
    <xf numFmtId="0" fontId="37" fillId="3" borderId="4" xfId="0" applyFont="1" applyFill="1" applyBorder="1" applyAlignment="1">
      <alignment horizontal="right" vertical="center"/>
    </xf>
    <xf numFmtId="0" fontId="38" fillId="0" borderId="1" xfId="0" applyFont="1" applyBorder="1" applyAlignment="1">
      <alignment horizontal="left" vertical="center"/>
    </xf>
  </cellXfs>
  <cellStyles count="301">
    <cellStyle name="_x000d__x000a_JournalTemplate=C:\COMFO\CTALK\JOURSTD.TPL_x000d__x000a_LbStateAddress=3 3 0 251 1 89 2 311_x000d__x000a_LbStateJou" xfId="78"/>
    <cellStyle name="20% - Ênfase1 100" xfId="1"/>
    <cellStyle name="60% - Ênfase6 37" xfId="2"/>
    <cellStyle name="Comma_Arauco Piping list" xfId="79"/>
    <cellStyle name="Comma0" xfId="80"/>
    <cellStyle name="CORES" xfId="81"/>
    <cellStyle name="Currency [0]_Arauco Piping list" xfId="82"/>
    <cellStyle name="Currency_Arauco Piping list" xfId="83"/>
    <cellStyle name="Currency0" xfId="84"/>
    <cellStyle name="Data" xfId="85"/>
    <cellStyle name="Date" xfId="86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7"/>
    <cellStyle name="Excel Built-in Normal 3" xfId="87"/>
    <cellStyle name="Excel_BuiltIn_Comma" xfId="8"/>
    <cellStyle name="Fixed" xfId="88"/>
    <cellStyle name="Fixo" xfId="89"/>
    <cellStyle name="Followed Hyperlink" xfId="90"/>
    <cellStyle name="Grey" xfId="91"/>
    <cellStyle name="Heading" xfId="9"/>
    <cellStyle name="Heading 1" xfId="92"/>
    <cellStyle name="Heading 2" xfId="93"/>
    <cellStyle name="Heading1" xfId="10"/>
    <cellStyle name="Hiperlink 2" xfId="94"/>
    <cellStyle name="Indefinido" xfId="95"/>
    <cellStyle name="Input [yellow]" xfId="96"/>
    <cellStyle name="material" xfId="97"/>
    <cellStyle name="material 2" xfId="191"/>
    <cellStyle name="MINIPG" xfId="98"/>
    <cellStyle name="Moeda 2" xfId="99"/>
    <cellStyle name="Normal" xfId="0" builtinId="0"/>
    <cellStyle name="Normal - Style1" xfId="100"/>
    <cellStyle name="Normal 10" xfId="101"/>
    <cellStyle name="Normal 10 2" xfId="184"/>
    <cellStyle name="Normal 11" xfId="102"/>
    <cellStyle name="Normal 11 2" xfId="189"/>
    <cellStyle name="Normal 12" xfId="103"/>
    <cellStyle name="Normal 12 2" xfId="192"/>
    <cellStyle name="Normal 13" xfId="104"/>
    <cellStyle name="Normal 13 2" xfId="105"/>
    <cellStyle name="Normal 13 2 2" xfId="193"/>
    <cellStyle name="Normal 13 3" xfId="106"/>
    <cellStyle name="Normal 13 3 2" xfId="194"/>
    <cellStyle name="Normal 13 4" xfId="182"/>
    <cellStyle name="Normal 13 5" xfId="195"/>
    <cellStyle name="Normal 14" xfId="107"/>
    <cellStyle name="Normal 14 2" xfId="108"/>
    <cellStyle name="Normal 14 2 2" xfId="196"/>
    <cellStyle name="Normal 14 3" xfId="109"/>
    <cellStyle name="Normal 14 3 2" xfId="197"/>
    <cellStyle name="Normal 14 4" xfId="198"/>
    <cellStyle name="Normal 15" xfId="110"/>
    <cellStyle name="Normal 15 2" xfId="111"/>
    <cellStyle name="Normal 16" xfId="112"/>
    <cellStyle name="Normal 16 2" xfId="113"/>
    <cellStyle name="Normal 16 2 2" xfId="199"/>
    <cellStyle name="Normal 16 3" xfId="114"/>
    <cellStyle name="Normal 16 3 2" xfId="200"/>
    <cellStyle name="Normal 16 4" xfId="201"/>
    <cellStyle name="Normal 17" xfId="52"/>
    <cellStyle name="Normal 17 2" xfId="202"/>
    <cellStyle name="Normal 18" xfId="62"/>
    <cellStyle name="Normal 18 2" xfId="203"/>
    <cellStyle name="Normal 19" xfId="43"/>
    <cellStyle name="Normal 19 2" xfId="204"/>
    <cellStyle name="Normal 2" xfId="11"/>
    <cellStyle name="Normal 2 2" xfId="115"/>
    <cellStyle name="Normal 2 2 2" xfId="174"/>
    <cellStyle name="Normal 20" xfId="48"/>
    <cellStyle name="Normal 20 2" xfId="205"/>
    <cellStyle name="Normal 21" xfId="57"/>
    <cellStyle name="Normal 21 2" xfId="206"/>
    <cellStyle name="Normal 22" xfId="39"/>
    <cellStyle name="Normal 22 2" xfId="207"/>
    <cellStyle name="Normal 23" xfId="35"/>
    <cellStyle name="Normal 23 2" xfId="208"/>
    <cellStyle name="Normal 24" xfId="37"/>
    <cellStyle name="Normal 24 2" xfId="209"/>
    <cellStyle name="Normal 25" xfId="66"/>
    <cellStyle name="Normal 25 2" xfId="210"/>
    <cellStyle name="Normal 26" xfId="77"/>
    <cellStyle name="Normal 26 2" xfId="211"/>
    <cellStyle name="Normal 27" xfId="71"/>
    <cellStyle name="Normal 27 2" xfId="212"/>
    <cellStyle name="Normal 28" xfId="68"/>
    <cellStyle name="Normal 28 2" xfId="213"/>
    <cellStyle name="Normal 29" xfId="59"/>
    <cellStyle name="Normal 29 2" xfId="214"/>
    <cellStyle name="Normal 3" xfId="12"/>
    <cellStyle name="Normal 3 2" xfId="116"/>
    <cellStyle name="Normal 3 2 2" xfId="215"/>
    <cellStyle name="Normal 3 3" xfId="117"/>
    <cellStyle name="Normal 3 4" xfId="216"/>
    <cellStyle name="Normal 30" xfId="33"/>
    <cellStyle name="Normal 30 2" xfId="217"/>
    <cellStyle name="Normal 31" xfId="64"/>
    <cellStyle name="Normal 31 2" xfId="218"/>
    <cellStyle name="Normal 32" xfId="41"/>
    <cellStyle name="Normal 32 2" xfId="219"/>
    <cellStyle name="Normal 33" xfId="50"/>
    <cellStyle name="Normal 33 2" xfId="220"/>
    <cellStyle name="Normal 34" xfId="75"/>
    <cellStyle name="Normal 34 2" xfId="221"/>
    <cellStyle name="Normal 35" xfId="60"/>
    <cellStyle name="Normal 35 2" xfId="222"/>
    <cellStyle name="Normal 36" xfId="46"/>
    <cellStyle name="Normal 36 2" xfId="223"/>
    <cellStyle name="Normal 37" xfId="118"/>
    <cellStyle name="Normal 37 2" xfId="119"/>
    <cellStyle name="Normal 37 2 2" xfId="224"/>
    <cellStyle name="Normal 37 3" xfId="225"/>
    <cellStyle name="Normal 38" xfId="120"/>
    <cellStyle name="Normal 38 2" xfId="226"/>
    <cellStyle name="Normal 39" xfId="34"/>
    <cellStyle name="Normal 39 2" xfId="227"/>
    <cellStyle name="Normal 4" xfId="13"/>
    <cellStyle name="Normal 4 2" xfId="185"/>
    <cellStyle name="Normal 4 3" xfId="228"/>
    <cellStyle name="Normal 40" xfId="36"/>
    <cellStyle name="Normal 40 2" xfId="229"/>
    <cellStyle name="Normal 41" xfId="38"/>
    <cellStyle name="Normal 41 2" xfId="230"/>
    <cellStyle name="Normal 42" xfId="40"/>
    <cellStyle name="Normal 42 2" xfId="231"/>
    <cellStyle name="Normal 43" xfId="42"/>
    <cellStyle name="Normal 43 2" xfId="232"/>
    <cellStyle name="Normal 44" xfId="44"/>
    <cellStyle name="Normal 44 2" xfId="233"/>
    <cellStyle name="Normal 45" xfId="45"/>
    <cellStyle name="Normal 45 2" xfId="234"/>
    <cellStyle name="Normal 46" xfId="47"/>
    <cellStyle name="Normal 46 2" xfId="235"/>
    <cellStyle name="Normal 47" xfId="49"/>
    <cellStyle name="Normal 47 2" xfId="236"/>
    <cellStyle name="Normal 48" xfId="51"/>
    <cellStyle name="Normal 48 2" xfId="237"/>
    <cellStyle name="Normal 49" xfId="53"/>
    <cellStyle name="Normal 49 2" xfId="238"/>
    <cellStyle name="Normal 5" xfId="121"/>
    <cellStyle name="Normal 5 2" xfId="122"/>
    <cellStyle name="Normal 5 2 2" xfId="123"/>
    <cellStyle name="Normal 5 2 2 2" xfId="239"/>
    <cellStyle name="Normal 5 2 3" xfId="124"/>
    <cellStyle name="Normal 5 2 3 2" xfId="240"/>
    <cellStyle name="Normal 5 2 4" xfId="241"/>
    <cellStyle name="Normal 5 3" xfId="125"/>
    <cellStyle name="Normal 5 3 2" xfId="242"/>
    <cellStyle name="Normal 5 4" xfId="126"/>
    <cellStyle name="Normal 5 4 2" xfId="243"/>
    <cellStyle name="Normal 5 5" xfId="244"/>
    <cellStyle name="Normal 50" xfId="54"/>
    <cellStyle name="Normal 50 2" xfId="245"/>
    <cellStyle name="Normal 51" xfId="55"/>
    <cellStyle name="Normal 51 2" xfId="246"/>
    <cellStyle name="Normal 52" xfId="56"/>
    <cellStyle name="Normal 52 2" xfId="247"/>
    <cellStyle name="Normal 53" xfId="58"/>
    <cellStyle name="Normal 53 2" xfId="248"/>
    <cellStyle name="Normal 54" xfId="61"/>
    <cellStyle name="Normal 54 2" xfId="249"/>
    <cellStyle name="Normal 55" xfId="63"/>
    <cellStyle name="Normal 55 2" xfId="250"/>
    <cellStyle name="Normal 56" xfId="65"/>
    <cellStyle name="Normal 56 2" xfId="251"/>
    <cellStyle name="Normal 57" xfId="67"/>
    <cellStyle name="Normal 57 2" xfId="252"/>
    <cellStyle name="Normal 58" xfId="69"/>
    <cellStyle name="Normal 58 2" xfId="253"/>
    <cellStyle name="Normal 59" xfId="70"/>
    <cellStyle name="Normal 59 2" xfId="254"/>
    <cellStyle name="Normal 6" xfId="14"/>
    <cellStyle name="Normal 6 2" xfId="127"/>
    <cellStyle name="Normal 6 2 2" xfId="128"/>
    <cellStyle name="Normal 6 2 2 2" xfId="129"/>
    <cellStyle name="Normal 6 2 2 2 2" xfId="255"/>
    <cellStyle name="Normal 6 2 2 3" xfId="130"/>
    <cellStyle name="Normal 6 2 2 3 2" xfId="256"/>
    <cellStyle name="Normal 6 2 2 4" xfId="257"/>
    <cellStyle name="Normal 6 2 3" xfId="131"/>
    <cellStyle name="Normal 6 2 3 2" xfId="258"/>
    <cellStyle name="Normal 6 2 4" xfId="132"/>
    <cellStyle name="Normal 6 2 4 2" xfId="259"/>
    <cellStyle name="Normal 6 2 5" xfId="260"/>
    <cellStyle name="Normal 6 3" xfId="133"/>
    <cellStyle name="Normal 6 3 2" xfId="134"/>
    <cellStyle name="Normal 6 3 2 2" xfId="261"/>
    <cellStyle name="Normal 6 3 3" xfId="135"/>
    <cellStyle name="Normal 6 3 3 2" xfId="262"/>
    <cellStyle name="Normal 6 3 4" xfId="263"/>
    <cellStyle name="Normal 6 4" xfId="136"/>
    <cellStyle name="Normal 6 4 2" xfId="264"/>
    <cellStyle name="Normal 6 5" xfId="137"/>
    <cellStyle name="Normal 6 5 2" xfId="265"/>
    <cellStyle name="Normal 6 6" xfId="266"/>
    <cellStyle name="Normal 60" xfId="72"/>
    <cellStyle name="Normal 60 2" xfId="267"/>
    <cellStyle name="Normal 61" xfId="73"/>
    <cellStyle name="Normal 61 2" xfId="268"/>
    <cellStyle name="Normal 62" xfId="74"/>
    <cellStyle name="Normal 62 2" xfId="269"/>
    <cellStyle name="Normal 63" xfId="76"/>
    <cellStyle name="Normal 63 2" xfId="270"/>
    <cellStyle name="Normal 64" xfId="177"/>
    <cellStyle name="Normal 64 2" xfId="178"/>
    <cellStyle name="Normal 65" xfId="179"/>
    <cellStyle name="Normal 66" xfId="271"/>
    <cellStyle name="Normal 67" xfId="272"/>
    <cellStyle name="Normal 7" xfId="15"/>
    <cellStyle name="Normal 7 2" xfId="138"/>
    <cellStyle name="Normal 7 2 2" xfId="273"/>
    <cellStyle name="Normal 7 3" xfId="274"/>
    <cellStyle name="Normal 8" xfId="139"/>
    <cellStyle name="Normal 8 2" xfId="140"/>
    <cellStyle name="Normal 8 2 2" xfId="275"/>
    <cellStyle name="Normal 8 3" xfId="276"/>
    <cellStyle name="Normal 9" xfId="16"/>
    <cellStyle name="Normal 9 2" xfId="277"/>
    <cellStyle name="Normal1" xfId="141"/>
    <cellStyle name="Normal2" xfId="142"/>
    <cellStyle name="Normal3" xfId="143"/>
    <cellStyle name="Percent [2]" xfId="144"/>
    <cellStyle name="Percent [2] 2" xfId="278"/>
    <cellStyle name="Percent_Sheet1" xfId="145"/>
    <cellStyle name="Percentual" xfId="146"/>
    <cellStyle name="Ponto" xfId="147"/>
    <cellStyle name="Porcentagem" xfId="32" builtinId="5"/>
    <cellStyle name="Porcentagem 2" xfId="17"/>
    <cellStyle name="Porcentagem 2 2" xfId="176"/>
    <cellStyle name="Porcentagem 3" xfId="18"/>
    <cellStyle name="Porcentagem 3 2" xfId="148"/>
    <cellStyle name="Porcentagem 3 3" xfId="279"/>
    <cellStyle name="Porcentagem 4" xfId="19"/>
    <cellStyle name="Porcentagem 4 2" xfId="20"/>
    <cellStyle name="Porcentagem 4 2 2" xfId="186"/>
    <cellStyle name="Porcentagem 5" xfId="149"/>
    <cellStyle name="Porcentagem 6" xfId="150"/>
    <cellStyle name="Porcentagem 6 2" xfId="151"/>
    <cellStyle name="Porcentagem 6 2 2" xfId="280"/>
    <cellStyle name="Porcentagem 6 3" xfId="281"/>
    <cellStyle name="Porcentagem 7" xfId="180"/>
    <cellStyle name="Result" xfId="21"/>
    <cellStyle name="Result2" xfId="22"/>
    <cellStyle name="Sep. milhar [0]" xfId="152"/>
    <cellStyle name="Separador de m" xfId="153"/>
    <cellStyle name="Separador de milhares 2" xfId="23"/>
    <cellStyle name="Separador de milhares 2 2" xfId="154"/>
    <cellStyle name="Separador de milhares 2 2 2" xfId="282"/>
    <cellStyle name="Separador de milhares 2 3" xfId="283"/>
    <cellStyle name="Separador de milhares 3" xfId="155"/>
    <cellStyle name="Separador de milhares 4" xfId="24"/>
    <cellStyle name="Sepavador de milhares [0]_Pasta2" xfId="156"/>
    <cellStyle name="Standard_RP100_01 (metr.)" xfId="157"/>
    <cellStyle name="Titulo1" xfId="158"/>
    <cellStyle name="Titulo2" xfId="159"/>
    <cellStyle name="Vírgula" xfId="25" builtinId="3"/>
    <cellStyle name="Vírgula 10" xfId="160"/>
    <cellStyle name="Vírgula 10 2" xfId="161"/>
    <cellStyle name="Vírgula 10 2 2" xfId="284"/>
    <cellStyle name="Vírgula 10 3" xfId="285"/>
    <cellStyle name="Vírgula 11" xfId="162"/>
    <cellStyle name="Vírgula 11 2" xfId="286"/>
    <cellStyle name="Vírgula 12" xfId="163"/>
    <cellStyle name="Vírgula 12 2" xfId="287"/>
    <cellStyle name="Vírgula 13" xfId="181"/>
    <cellStyle name="Vírgula 2" xfId="26"/>
    <cellStyle name="Vírgula 2 2" xfId="164"/>
    <cellStyle name="Vírgula 2 2 2" xfId="190"/>
    <cellStyle name="Vírgula 2 3" xfId="175"/>
    <cellStyle name="Vírgula 2 4" xfId="288"/>
    <cellStyle name="Vírgula 3" xfId="27"/>
    <cellStyle name="Vírgula 3 2" xfId="28"/>
    <cellStyle name="Vírgula 3 2 2" xfId="289"/>
    <cellStyle name="Vírgula 3 3" xfId="290"/>
    <cellStyle name="Vírgula 4" xfId="29"/>
    <cellStyle name="Vírgula 5" xfId="30"/>
    <cellStyle name="Vírgula 5 2" xfId="31"/>
    <cellStyle name="Vírgula 5 2 2" xfId="187"/>
    <cellStyle name="Vírgula 6" xfId="165"/>
    <cellStyle name="Vírgula 6 2" xfId="166"/>
    <cellStyle name="Vírgula 6 2 2" xfId="291"/>
    <cellStyle name="Vírgula 6 3" xfId="188"/>
    <cellStyle name="Vírgula 6 3 2" xfId="292"/>
    <cellStyle name="Vírgula 6 4" xfId="293"/>
    <cellStyle name="Vírgula 7" xfId="167"/>
    <cellStyle name="Vírgula 7 2" xfId="168"/>
    <cellStyle name="Vírgula 7 2 2" xfId="294"/>
    <cellStyle name="Vírgula 7 3" xfId="169"/>
    <cellStyle name="Vírgula 7 3 2" xfId="295"/>
    <cellStyle name="Vírgula 7 4" xfId="183"/>
    <cellStyle name="Vírgula 7 4 2" xfId="296"/>
    <cellStyle name="Vírgula 7 5" xfId="297"/>
    <cellStyle name="Vírgula 8" xfId="170"/>
    <cellStyle name="Vírgula 8 2" xfId="171"/>
    <cellStyle name="Vírgula 8 2 2" xfId="298"/>
    <cellStyle name="Vírgula 8 3" xfId="172"/>
    <cellStyle name="Vírgula 8 3 2" xfId="299"/>
    <cellStyle name="Vírgula 8 4" xfId="300"/>
    <cellStyle name="Vírgula 9" xfId="173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122466</xdr:colOff>
      <xdr:row>0</xdr:row>
      <xdr:rowOff>13607</xdr:rowOff>
    </xdr:from>
    <xdr:to>
      <xdr:col>2</xdr:col>
      <xdr:colOff>785661</xdr:colOff>
      <xdr:row>2</xdr:row>
      <xdr:rowOff>340178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7" y="13607"/>
          <a:ext cx="1316338" cy="11566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997325</xdr:colOff>
      <xdr:row>0</xdr:row>
      <xdr:rowOff>873435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EE6679A7-7F58-4A1F-BA70-B6355AEAC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97324" cy="8734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8</xdr:col>
      <xdr:colOff>209550</xdr:colOff>
      <xdr:row>15</xdr:row>
      <xdr:rowOff>31901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B41A0CB6-F559-4A82-BD5E-C143B645A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4953000" cy="24607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99060</xdr:rowOff>
    </xdr:from>
    <xdr:to>
      <xdr:col>8</xdr:col>
      <xdr:colOff>312420</xdr:colOff>
      <xdr:row>32</xdr:row>
      <xdr:rowOff>27422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4EDFA81E-010B-488E-ACD9-15875FD58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59380"/>
          <a:ext cx="5189220" cy="24886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0</xdr:row>
      <xdr:rowOff>57150</xdr:rowOff>
    </xdr:from>
    <xdr:to>
      <xdr:col>1</xdr:col>
      <xdr:colOff>781050</xdr:colOff>
      <xdr:row>1</xdr:row>
      <xdr:rowOff>133350</xdr:rowOff>
    </xdr:to>
    <xdr:pic>
      <xdr:nvPicPr>
        <xdr:cNvPr id="3" name="Picture 5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57150"/>
          <a:ext cx="3714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571500</xdr:colOff>
      <xdr:row>0</xdr:row>
      <xdr:rowOff>35719</xdr:rowOff>
    </xdr:from>
    <xdr:to>
      <xdr:col>1</xdr:col>
      <xdr:colOff>875892</xdr:colOff>
      <xdr:row>1</xdr:row>
      <xdr:rowOff>678656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C3456254-3F1D-43F3-8700-66039B1CA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35719"/>
          <a:ext cx="911611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428625</xdr:colOff>
      <xdr:row>2</xdr:row>
      <xdr:rowOff>114300</xdr:rowOff>
    </xdr:from>
    <xdr:to>
      <xdr:col>9</xdr:col>
      <xdr:colOff>151343</xdr:colOff>
      <xdr:row>4</xdr:row>
      <xdr:rowOff>646646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8D730114-5739-401F-971B-E2E92BEBC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825" y="514350"/>
          <a:ext cx="941918" cy="8276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hayka\Downloads\PlanOr&#231;ament&#225;ria%20antonieta%20paiv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Orçamentária"/>
      <sheetName val="Cronograma"/>
      <sheetName val="Memória de Cálculo"/>
      <sheetName val="B.D.I"/>
    </sheetNames>
    <sheetDataSet>
      <sheetData sheetId="0"/>
      <sheetData sheetId="1"/>
      <sheetData sheetId="2">
        <row r="6">
          <cell r="A6" t="str">
            <v>B.D.I ADOTADO: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view="pageBreakPreview" zoomScale="95" zoomScaleNormal="80" zoomScaleSheetLayoutView="95" zoomScalePageLayoutView="75" workbookViewId="0">
      <selection activeCell="C5" sqref="C5"/>
    </sheetView>
  </sheetViews>
  <sheetFormatPr defaultColWidth="9.140625" defaultRowHeight="12.75" outlineLevelRow="1"/>
  <cols>
    <col min="1" max="1" width="2" style="77" customWidth="1"/>
    <col min="2" max="2" width="9.7109375" style="88" customWidth="1"/>
    <col min="3" max="4" width="12.7109375" style="88" customWidth="1"/>
    <col min="5" max="5" width="75.85546875" style="98" customWidth="1"/>
    <col min="6" max="6" width="7.7109375" style="88" customWidth="1"/>
    <col min="7" max="7" width="12.7109375" style="99" customWidth="1"/>
    <col min="8" max="9" width="15.7109375" style="86" customWidth="1"/>
    <col min="10" max="10" width="17.7109375" style="86" customWidth="1"/>
    <col min="11" max="11" width="19" style="77" customWidth="1"/>
    <col min="12" max="16384" width="9.140625" style="77"/>
  </cols>
  <sheetData>
    <row r="1" spans="1:10" ht="29.25" customHeight="1">
      <c r="A1" s="8"/>
      <c r="B1" s="165" t="s">
        <v>215</v>
      </c>
      <c r="C1" s="166"/>
      <c r="D1" s="166"/>
      <c r="E1" s="166"/>
      <c r="F1" s="166"/>
      <c r="G1" s="166"/>
      <c r="H1" s="166"/>
      <c r="I1" s="166"/>
      <c r="J1" s="167"/>
    </row>
    <row r="2" spans="1:10" ht="36.75" customHeight="1">
      <c r="A2" s="7"/>
      <c r="B2" s="168"/>
      <c r="C2" s="169"/>
      <c r="D2" s="169"/>
      <c r="E2" s="169"/>
      <c r="F2" s="169"/>
      <c r="G2" s="169"/>
      <c r="H2" s="169"/>
      <c r="I2" s="169"/>
      <c r="J2" s="170"/>
    </row>
    <row r="3" spans="1:10" ht="33" customHeight="1" thickBot="1">
      <c r="A3" s="7"/>
      <c r="B3" s="171"/>
      <c r="C3" s="172"/>
      <c r="D3" s="172"/>
      <c r="E3" s="172"/>
      <c r="F3" s="172"/>
      <c r="G3" s="172"/>
      <c r="H3" s="172"/>
      <c r="I3" s="172"/>
      <c r="J3" s="173"/>
    </row>
    <row r="4" spans="1:10">
      <c r="A4" s="6"/>
      <c r="B4" s="29"/>
      <c r="C4" s="29"/>
      <c r="D4" s="29"/>
      <c r="E4" s="29"/>
      <c r="F4" s="29"/>
      <c r="G4" s="29"/>
      <c r="H4" s="18"/>
      <c r="I4" s="18"/>
      <c r="J4" s="18"/>
    </row>
    <row r="5" spans="1:10" ht="20.100000000000001" customHeight="1">
      <c r="B5" s="133" t="s">
        <v>216</v>
      </c>
      <c r="C5" s="134"/>
      <c r="D5" s="134"/>
      <c r="E5" s="134"/>
      <c r="F5" s="75"/>
      <c r="G5" s="75"/>
      <c r="H5" s="76"/>
      <c r="I5" s="76"/>
      <c r="J5" s="76"/>
    </row>
    <row r="6" spans="1:10" ht="20.100000000000001" customHeight="1">
      <c r="B6" s="133" t="s">
        <v>162</v>
      </c>
      <c r="C6" s="134"/>
      <c r="D6" s="134"/>
      <c r="E6" s="134"/>
      <c r="F6" s="75"/>
      <c r="G6" s="80"/>
      <c r="H6" s="76"/>
      <c r="I6" s="76"/>
      <c r="J6" s="76"/>
    </row>
    <row r="7" spans="1:10" ht="20.100000000000001" customHeight="1">
      <c r="B7" s="180" t="s">
        <v>163</v>
      </c>
      <c r="C7" s="180"/>
      <c r="D7" s="180"/>
      <c r="E7" s="180"/>
      <c r="F7" s="75"/>
      <c r="G7" s="75"/>
      <c r="H7" s="76"/>
      <c r="I7" s="28"/>
    </row>
    <row r="8" spans="1:10" ht="20.100000000000001" customHeight="1">
      <c r="B8" s="133" t="s">
        <v>213</v>
      </c>
      <c r="C8" s="134"/>
      <c r="D8" s="134"/>
      <c r="E8" s="134"/>
      <c r="F8" s="75"/>
      <c r="G8" s="75"/>
      <c r="H8" s="76"/>
      <c r="I8" s="76"/>
      <c r="J8" s="79">
        <f>BDI!J25</f>
        <v>0.3051112961658029</v>
      </c>
    </row>
    <row r="9" spans="1:10" ht="20.100000000000001" customHeight="1" thickBot="1">
      <c r="B9" s="75"/>
      <c r="C9" s="75"/>
      <c r="D9" s="75"/>
      <c r="E9" s="75"/>
      <c r="F9" s="75"/>
      <c r="G9" s="75"/>
      <c r="H9" s="76"/>
      <c r="I9" s="76"/>
      <c r="J9" s="76"/>
    </row>
    <row r="10" spans="1:10" ht="32.25" customHeight="1" thickBot="1">
      <c r="B10" s="183" t="s">
        <v>44</v>
      </c>
      <c r="C10" s="184"/>
      <c r="D10" s="184"/>
      <c r="E10" s="184"/>
      <c r="F10" s="184"/>
      <c r="G10" s="184"/>
      <c r="H10" s="184"/>
      <c r="I10" s="184"/>
      <c r="J10" s="185"/>
    </row>
    <row r="11" spans="1:10" ht="44.25" customHeight="1" thickBot="1">
      <c r="A11" s="87"/>
      <c r="B11" s="9" t="s">
        <v>0</v>
      </c>
      <c r="C11" s="10" t="s">
        <v>13</v>
      </c>
      <c r="D11" s="10" t="s">
        <v>14</v>
      </c>
      <c r="E11" s="10" t="s">
        <v>8</v>
      </c>
      <c r="F11" s="10" t="s">
        <v>20</v>
      </c>
      <c r="G11" s="11" t="s">
        <v>9</v>
      </c>
      <c r="H11" s="24" t="s">
        <v>21</v>
      </c>
      <c r="I11" s="24" t="s">
        <v>22</v>
      </c>
      <c r="J11" s="19" t="s">
        <v>10</v>
      </c>
    </row>
    <row r="12" spans="1:10" ht="20.100000000000001" customHeight="1">
      <c r="A12" s="87"/>
      <c r="B12" s="3">
        <v>1</v>
      </c>
      <c r="C12" s="1"/>
      <c r="D12" s="1"/>
      <c r="E12" s="89" t="s">
        <v>16</v>
      </c>
      <c r="F12" s="2"/>
      <c r="G12" s="4"/>
      <c r="H12" s="25"/>
      <c r="I12" s="25"/>
      <c r="J12" s="20"/>
    </row>
    <row r="13" spans="1:10" ht="21" customHeight="1" outlineLevel="1">
      <c r="A13" s="87"/>
      <c r="B13" s="32" t="s">
        <v>2</v>
      </c>
      <c r="C13" s="32">
        <v>11340</v>
      </c>
      <c r="D13" s="31" t="s">
        <v>24</v>
      </c>
      <c r="E13" s="153" t="s">
        <v>26</v>
      </c>
      <c r="F13" s="32" t="s">
        <v>1</v>
      </c>
      <c r="G13" s="90">
        <v>6</v>
      </c>
      <c r="H13" s="90">
        <v>159.66999999999999</v>
      </c>
      <c r="I13" s="78">
        <f>(H13*J$8)+H13</f>
        <v>208.38712065879372</v>
      </c>
      <c r="J13" s="78">
        <f>I13*G13</f>
        <v>1250.3227239527623</v>
      </c>
    </row>
    <row r="14" spans="1:10" ht="21" customHeight="1" outlineLevel="1">
      <c r="A14" s="87"/>
      <c r="B14" s="32" t="s">
        <v>150</v>
      </c>
      <c r="C14" s="32">
        <v>10009</v>
      </c>
      <c r="D14" s="31" t="s">
        <v>24</v>
      </c>
      <c r="E14" s="153" t="s">
        <v>45</v>
      </c>
      <c r="F14" s="32" t="s">
        <v>1</v>
      </c>
      <c r="G14" s="90">
        <v>330</v>
      </c>
      <c r="H14" s="90">
        <v>5.0999999999999996</v>
      </c>
      <c r="I14" s="78">
        <f>(H14*J$8)+H14</f>
        <v>6.6560676104455947</v>
      </c>
      <c r="J14" s="78">
        <f>I14*G14</f>
        <v>2196.5023114470464</v>
      </c>
    </row>
    <row r="15" spans="1:10" ht="21" customHeight="1" outlineLevel="1">
      <c r="A15" s="87"/>
      <c r="B15" s="32" t="s">
        <v>152</v>
      </c>
      <c r="C15" s="32">
        <v>10008</v>
      </c>
      <c r="D15" s="31" t="s">
        <v>24</v>
      </c>
      <c r="E15" s="153" t="s">
        <v>151</v>
      </c>
      <c r="F15" s="32" t="s">
        <v>1</v>
      </c>
      <c r="G15" s="90">
        <v>330</v>
      </c>
      <c r="H15" s="90">
        <v>4.54</v>
      </c>
      <c r="I15" s="78">
        <f>(H15*J$8)+H15</f>
        <v>5.925205284592745</v>
      </c>
      <c r="J15" s="78">
        <f>I15*G15</f>
        <v>1955.3177439156059</v>
      </c>
    </row>
    <row r="16" spans="1:10" ht="21" customHeight="1" outlineLevel="1">
      <c r="A16" s="87"/>
      <c r="B16" s="12"/>
      <c r="C16" s="13"/>
      <c r="D16" s="13"/>
      <c r="E16" s="13"/>
      <c r="F16" s="13"/>
      <c r="G16" s="14" t="s">
        <v>15</v>
      </c>
      <c r="H16" s="26"/>
      <c r="I16" s="26"/>
      <c r="J16" s="123">
        <f>J13+J14+J15</f>
        <v>5402.1427793154144</v>
      </c>
    </row>
    <row r="17" spans="2:13" ht="20.100000000000001" customHeight="1" outlineLevel="1">
      <c r="B17" s="3">
        <v>2</v>
      </c>
      <c r="C17" s="1"/>
      <c r="D17" s="1"/>
      <c r="E17" s="2" t="s">
        <v>153</v>
      </c>
      <c r="F17" s="2"/>
      <c r="G17" s="4"/>
      <c r="H17" s="25"/>
      <c r="I17" s="25"/>
      <c r="J17" s="20"/>
    </row>
    <row r="18" spans="2:13" ht="20.100000000000001" customHeight="1">
      <c r="B18" s="33" t="s">
        <v>194</v>
      </c>
      <c r="C18" s="30">
        <v>30011</v>
      </c>
      <c r="D18" s="30" t="s">
        <v>24</v>
      </c>
      <c r="E18" s="117" t="s">
        <v>49</v>
      </c>
      <c r="F18" s="32" t="s">
        <v>11</v>
      </c>
      <c r="G18" s="90">
        <v>165</v>
      </c>
      <c r="H18" s="90">
        <v>133.74</v>
      </c>
      <c r="I18" s="78">
        <f>(H18*J$8)+H18</f>
        <v>174.5455847492145</v>
      </c>
      <c r="J18" s="78">
        <f>I18*G18</f>
        <v>28800.021483620392</v>
      </c>
    </row>
    <row r="19" spans="2:13" ht="30" customHeight="1" outlineLevel="1">
      <c r="B19" s="12"/>
      <c r="C19" s="13"/>
      <c r="D19" s="13"/>
      <c r="E19" s="13"/>
      <c r="F19" s="13"/>
      <c r="G19" s="14" t="s">
        <v>15</v>
      </c>
      <c r="H19" s="27"/>
      <c r="I19" s="26"/>
      <c r="J19" s="21">
        <f>J18</f>
        <v>28800.021483620392</v>
      </c>
    </row>
    <row r="20" spans="2:13" ht="20.100000000000001" customHeight="1" outlineLevel="1">
      <c r="B20" s="3">
        <v>3</v>
      </c>
      <c r="C20" s="1"/>
      <c r="D20" s="1"/>
      <c r="E20" s="2" t="s">
        <v>46</v>
      </c>
      <c r="F20" s="2"/>
      <c r="G20" s="4"/>
      <c r="H20" s="25"/>
      <c r="I20" s="25"/>
      <c r="J20" s="20"/>
    </row>
    <row r="21" spans="2:13" ht="20.100000000000001" customHeight="1">
      <c r="B21" s="33" t="s">
        <v>3</v>
      </c>
      <c r="C21" s="30">
        <v>260728</v>
      </c>
      <c r="D21" s="30" t="s">
        <v>24</v>
      </c>
      <c r="E21" s="117" t="s">
        <v>164</v>
      </c>
      <c r="F21" s="32" t="s">
        <v>1</v>
      </c>
      <c r="G21" s="90">
        <v>288.73</v>
      </c>
      <c r="H21" s="90">
        <v>125.75</v>
      </c>
      <c r="I21" s="78">
        <f>(H21*J$8)+H21</f>
        <v>164.11774549284971</v>
      </c>
      <c r="J21" s="78">
        <f>I21*G21</f>
        <v>47385.7166561505</v>
      </c>
    </row>
    <row r="22" spans="2:13" ht="30" customHeight="1" outlineLevel="1">
      <c r="B22" s="33" t="s">
        <v>195</v>
      </c>
      <c r="C22" s="30">
        <v>260168</v>
      </c>
      <c r="D22" s="30" t="s">
        <v>24</v>
      </c>
      <c r="E22" s="117" t="s">
        <v>47</v>
      </c>
      <c r="F22" s="32" t="s">
        <v>1</v>
      </c>
      <c r="G22" s="90">
        <v>44.68</v>
      </c>
      <c r="H22" s="90">
        <v>28.78</v>
      </c>
      <c r="I22" s="78">
        <f t="shared" ref="I22" si="0">(H22*J$8)+H22</f>
        <v>37.56110310365181</v>
      </c>
      <c r="J22" s="78">
        <f t="shared" ref="J22" si="1">I22*G22</f>
        <v>1678.2300866711628</v>
      </c>
    </row>
    <row r="23" spans="2:13" ht="30" customHeight="1" outlineLevel="1">
      <c r="B23" s="33" t="s">
        <v>196</v>
      </c>
      <c r="C23" s="30">
        <v>260278</v>
      </c>
      <c r="D23" s="30" t="s">
        <v>24</v>
      </c>
      <c r="E23" s="117" t="s">
        <v>101</v>
      </c>
      <c r="F23" s="32" t="s">
        <v>1</v>
      </c>
      <c r="G23" s="90">
        <v>190</v>
      </c>
      <c r="H23" s="90">
        <v>38.590000000000003</v>
      </c>
      <c r="I23" s="78">
        <f t="shared" ref="I23" si="2">(H23*J$8)+H23</f>
        <v>50.364244919038342</v>
      </c>
      <c r="J23" s="78">
        <f t="shared" ref="J23" si="3">I23*G23</f>
        <v>9569.2065346172858</v>
      </c>
    </row>
    <row r="24" spans="2:13" ht="20.100000000000001" customHeight="1" outlineLevel="1">
      <c r="B24" s="12"/>
      <c r="C24" s="13"/>
      <c r="D24" s="13"/>
      <c r="E24" s="13"/>
      <c r="F24" s="13"/>
      <c r="G24" s="14" t="s">
        <v>15</v>
      </c>
      <c r="H24" s="27"/>
      <c r="I24" s="26"/>
      <c r="J24" s="21">
        <f>J21+J22+J23</f>
        <v>58633.153277438949</v>
      </c>
    </row>
    <row r="25" spans="2:13" ht="20.100000000000001" customHeight="1">
      <c r="B25" s="3">
        <v>4</v>
      </c>
      <c r="C25" s="1"/>
      <c r="D25" s="1"/>
      <c r="E25" s="2" t="s">
        <v>48</v>
      </c>
      <c r="F25" s="2"/>
      <c r="G25" s="4"/>
      <c r="H25" s="25"/>
      <c r="I25" s="25"/>
      <c r="J25" s="20"/>
    </row>
    <row r="26" spans="2:13" ht="29.25" customHeight="1" outlineLevel="1">
      <c r="B26" s="33" t="s">
        <v>4</v>
      </c>
      <c r="C26" s="30">
        <v>98511</v>
      </c>
      <c r="D26" s="34" t="s">
        <v>12</v>
      </c>
      <c r="E26" s="117" t="s">
        <v>51</v>
      </c>
      <c r="F26" s="32" t="s">
        <v>42</v>
      </c>
      <c r="G26" s="90">
        <v>10</v>
      </c>
      <c r="H26" s="90">
        <f>CPU!F64</f>
        <v>109.6544</v>
      </c>
      <c r="I26" s="78">
        <f t="shared" ref="I26:I27" si="4">(H26*J$8)+H26</f>
        <v>143.11119611428342</v>
      </c>
      <c r="J26" s="78">
        <f>I26*G26</f>
        <v>1431.1119611428342</v>
      </c>
      <c r="K26" s="114">
        <f>J21</f>
        <v>47385.7166561505</v>
      </c>
    </row>
    <row r="27" spans="2:13" ht="29.25" customHeight="1" outlineLevel="1">
      <c r="B27" s="33" t="s">
        <v>5</v>
      </c>
      <c r="C27" s="30">
        <v>98509</v>
      </c>
      <c r="D27" s="34" t="s">
        <v>52</v>
      </c>
      <c r="E27" s="117" t="s">
        <v>53</v>
      </c>
      <c r="F27" s="32" t="s">
        <v>42</v>
      </c>
      <c r="G27" s="90">
        <v>10</v>
      </c>
      <c r="H27" s="90">
        <f>CPU!F71</f>
        <v>37.804719999999996</v>
      </c>
      <c r="I27" s="78">
        <f t="shared" si="4"/>
        <v>49.339367120385248</v>
      </c>
      <c r="J27" s="78">
        <f>I27*G27</f>
        <v>493.39367120385248</v>
      </c>
      <c r="K27" s="114"/>
      <c r="M27" s="77">
        <f>112.5*32.5</f>
        <v>3656.25</v>
      </c>
    </row>
    <row r="28" spans="2:13" ht="29.25" customHeight="1" outlineLevel="1">
      <c r="B28" s="33" t="s">
        <v>50</v>
      </c>
      <c r="C28" s="181" t="s">
        <v>62</v>
      </c>
      <c r="D28" s="182"/>
      <c r="E28" s="154" t="s">
        <v>54</v>
      </c>
      <c r="F28" s="32" t="s">
        <v>42</v>
      </c>
      <c r="G28" s="90">
        <v>10</v>
      </c>
      <c r="H28" s="90">
        <v>781.97</v>
      </c>
      <c r="I28" s="78">
        <f t="shared" ref="I28" si="5">(H28*J$8)+H28</f>
        <v>1020.5578802627729</v>
      </c>
      <c r="J28" s="78">
        <f>I28*G28</f>
        <v>10205.57880262773</v>
      </c>
      <c r="K28" s="114"/>
    </row>
    <row r="29" spans="2:13" ht="24.75" customHeight="1" outlineLevel="1">
      <c r="B29" s="12"/>
      <c r="C29" s="13"/>
      <c r="D29" s="13"/>
      <c r="E29" s="13"/>
      <c r="F29" s="13"/>
      <c r="G29" s="14" t="s">
        <v>15</v>
      </c>
      <c r="H29" s="26"/>
      <c r="I29" s="26"/>
      <c r="J29" s="21">
        <f>J28+J27+J26</f>
        <v>12130.084434974417</v>
      </c>
      <c r="K29" s="114"/>
    </row>
    <row r="30" spans="2:13" ht="30.75" customHeight="1" outlineLevel="1">
      <c r="B30" s="3">
        <v>5</v>
      </c>
      <c r="C30" s="1"/>
      <c r="D30" s="1"/>
      <c r="E30" s="2" t="s">
        <v>25</v>
      </c>
      <c r="F30" s="2"/>
      <c r="G30" s="4"/>
      <c r="H30" s="25"/>
      <c r="I30" s="25"/>
      <c r="J30" s="20"/>
      <c r="K30" s="114"/>
    </row>
    <row r="31" spans="2:13" ht="31.5" customHeight="1" outlineLevel="1">
      <c r="B31" s="33" t="s">
        <v>71</v>
      </c>
      <c r="C31" s="33">
        <v>100621</v>
      </c>
      <c r="D31" s="155" t="s">
        <v>12</v>
      </c>
      <c r="E31" s="151" t="s">
        <v>155</v>
      </c>
      <c r="F31" s="93" t="s">
        <v>42</v>
      </c>
      <c r="G31" s="90">
        <v>8</v>
      </c>
      <c r="H31" s="90">
        <v>4045.28</v>
      </c>
      <c r="I31" s="78">
        <f t="shared" ref="I31" si="6">(H31*J$8)+H31</f>
        <v>5279.5406241535993</v>
      </c>
      <c r="J31" s="78">
        <f>I31*G31</f>
        <v>42236.324993228794</v>
      </c>
    </row>
    <row r="32" spans="2:13" ht="32.25" customHeight="1">
      <c r="B32" s="33" t="s">
        <v>72</v>
      </c>
      <c r="C32" s="31">
        <v>170076</v>
      </c>
      <c r="D32" s="34" t="s">
        <v>24</v>
      </c>
      <c r="E32" s="151" t="s">
        <v>158</v>
      </c>
      <c r="F32" s="32" t="s">
        <v>64</v>
      </c>
      <c r="G32" s="90">
        <v>100</v>
      </c>
      <c r="H32" s="90">
        <v>13.93</v>
      </c>
      <c r="I32" s="78">
        <f t="shared" ref="I32:I41" si="7">(H32*J$8)+H32</f>
        <v>18.180200355589633</v>
      </c>
      <c r="J32" s="78">
        <f t="shared" ref="J32:J41" si="8">I32*G32</f>
        <v>1818.0200355589634</v>
      </c>
    </row>
    <row r="33" spans="2:11" ht="25.5" outlineLevel="1">
      <c r="B33" s="33" t="s">
        <v>197</v>
      </c>
      <c r="C33" s="31">
        <v>171266</v>
      </c>
      <c r="D33" s="31" t="s">
        <v>24</v>
      </c>
      <c r="E33" s="151" t="s">
        <v>65</v>
      </c>
      <c r="F33" s="32" t="s">
        <v>42</v>
      </c>
      <c r="G33" s="90">
        <v>2</v>
      </c>
      <c r="H33" s="90">
        <v>19.46</v>
      </c>
      <c r="I33" s="78">
        <f t="shared" si="7"/>
        <v>25.397465823386526</v>
      </c>
      <c r="J33" s="78">
        <f t="shared" si="8"/>
        <v>50.794931646773051</v>
      </c>
      <c r="K33" s="77">
        <v>30427.64</v>
      </c>
    </row>
    <row r="34" spans="2:11" ht="30.75" customHeight="1" outlineLevel="1">
      <c r="B34" s="33" t="s">
        <v>73</v>
      </c>
      <c r="C34" s="31">
        <v>171044</v>
      </c>
      <c r="D34" s="34" t="s">
        <v>24</v>
      </c>
      <c r="E34" s="152" t="s">
        <v>66</v>
      </c>
      <c r="F34" s="32" t="s">
        <v>42</v>
      </c>
      <c r="G34" s="90">
        <v>11</v>
      </c>
      <c r="H34" s="90">
        <v>13.67</v>
      </c>
      <c r="I34" s="78">
        <f t="shared" si="7"/>
        <v>17.840871418586524</v>
      </c>
      <c r="J34" s="78">
        <f t="shared" si="8"/>
        <v>196.24958560445177</v>
      </c>
      <c r="K34" s="92">
        <f>J26-K33</f>
        <v>-28996.528038857166</v>
      </c>
    </row>
    <row r="35" spans="2:11" ht="23.25" customHeight="1" outlineLevel="1">
      <c r="B35" s="33" t="s">
        <v>198</v>
      </c>
      <c r="C35" s="31">
        <v>170388</v>
      </c>
      <c r="D35" s="31" t="s">
        <v>24</v>
      </c>
      <c r="E35" s="152" t="s">
        <v>67</v>
      </c>
      <c r="F35" s="32" t="s">
        <v>42</v>
      </c>
      <c r="G35" s="90">
        <v>1</v>
      </c>
      <c r="H35" s="90">
        <v>337.7</v>
      </c>
      <c r="I35" s="78">
        <f t="shared" si="7"/>
        <v>440.73608471519162</v>
      </c>
      <c r="J35" s="78">
        <f t="shared" si="8"/>
        <v>440.73608471519162</v>
      </c>
      <c r="K35" s="92"/>
    </row>
    <row r="36" spans="2:11" ht="27" customHeight="1" outlineLevel="1">
      <c r="B36" s="33" t="s">
        <v>199</v>
      </c>
      <c r="C36" s="31">
        <v>170744</v>
      </c>
      <c r="D36" s="34" t="s">
        <v>24</v>
      </c>
      <c r="E36" s="152" t="s">
        <v>157</v>
      </c>
      <c r="F36" s="32" t="s">
        <v>64</v>
      </c>
      <c r="G36" s="90">
        <v>450</v>
      </c>
      <c r="H36" s="100">
        <v>10.86</v>
      </c>
      <c r="I36" s="78">
        <f t="shared" si="7"/>
        <v>14.173508676360619</v>
      </c>
      <c r="J36" s="78">
        <f t="shared" si="8"/>
        <v>6378.078904362279</v>
      </c>
    </row>
    <row r="37" spans="2:11" ht="20.100000000000001" customHeight="1" outlineLevel="1">
      <c r="B37" s="33" t="s">
        <v>200</v>
      </c>
      <c r="C37" s="31">
        <v>101657</v>
      </c>
      <c r="D37" s="31" t="s">
        <v>12</v>
      </c>
      <c r="E37" s="152" t="s">
        <v>156</v>
      </c>
      <c r="F37" s="32" t="s">
        <v>42</v>
      </c>
      <c r="G37" s="90">
        <v>16</v>
      </c>
      <c r="H37" s="90">
        <v>709.14</v>
      </c>
      <c r="I37" s="78">
        <f t="shared" si="7"/>
        <v>925.50662456301745</v>
      </c>
      <c r="J37" s="78">
        <f t="shared" si="8"/>
        <v>14808.105993008279</v>
      </c>
    </row>
    <row r="38" spans="2:11" ht="20.100000000000001" customHeight="1">
      <c r="B38" s="33" t="s">
        <v>201</v>
      </c>
      <c r="C38" s="31">
        <v>171161</v>
      </c>
      <c r="D38" s="31" t="s">
        <v>24</v>
      </c>
      <c r="E38" s="152" t="s">
        <v>159</v>
      </c>
      <c r="F38" s="32" t="s">
        <v>42</v>
      </c>
      <c r="G38" s="90">
        <v>8</v>
      </c>
      <c r="H38" s="90">
        <v>209.16</v>
      </c>
      <c r="I38" s="78">
        <v>371.49</v>
      </c>
      <c r="J38" s="78">
        <f t="shared" si="8"/>
        <v>2971.92</v>
      </c>
    </row>
    <row r="39" spans="2:11" ht="24" customHeight="1" outlineLevel="1">
      <c r="B39" s="33" t="s">
        <v>202</v>
      </c>
      <c r="C39" s="31">
        <v>171059</v>
      </c>
      <c r="D39" s="34" t="s">
        <v>24</v>
      </c>
      <c r="E39" s="152" t="s">
        <v>68</v>
      </c>
      <c r="F39" s="32" t="s">
        <v>42</v>
      </c>
      <c r="G39" s="90">
        <v>6</v>
      </c>
      <c r="H39" s="90">
        <v>83.05</v>
      </c>
      <c r="I39" s="78">
        <v>109.45</v>
      </c>
      <c r="J39" s="78">
        <f t="shared" si="8"/>
        <v>656.7</v>
      </c>
    </row>
    <row r="40" spans="2:11" ht="20.25" customHeight="1" outlineLevel="1">
      <c r="B40" s="33" t="s">
        <v>203</v>
      </c>
      <c r="C40" s="95">
        <v>180414</v>
      </c>
      <c r="D40" s="95" t="s">
        <v>24</v>
      </c>
      <c r="E40" s="117" t="s">
        <v>74</v>
      </c>
      <c r="F40" s="95" t="s">
        <v>42</v>
      </c>
      <c r="G40" s="90">
        <v>6</v>
      </c>
      <c r="H40" s="100">
        <v>200.16</v>
      </c>
      <c r="I40" s="78">
        <f t="shared" si="7"/>
        <v>261.23107704054712</v>
      </c>
      <c r="J40" s="78">
        <f t="shared" si="8"/>
        <v>1567.3864622432827</v>
      </c>
    </row>
    <row r="41" spans="2:11" ht="24.75" customHeight="1" outlineLevel="1">
      <c r="B41" s="33" t="s">
        <v>204</v>
      </c>
      <c r="C41" s="31">
        <v>21127</v>
      </c>
      <c r="D41" s="31" t="s">
        <v>12</v>
      </c>
      <c r="E41" s="151" t="s">
        <v>69</v>
      </c>
      <c r="F41" s="32" t="s">
        <v>42</v>
      </c>
      <c r="G41" s="90">
        <v>2</v>
      </c>
      <c r="H41" s="90">
        <v>5.0199999999999996</v>
      </c>
      <c r="I41" s="78">
        <f t="shared" si="7"/>
        <v>6.5516587067523302</v>
      </c>
      <c r="J41" s="78">
        <f t="shared" si="8"/>
        <v>13.10331741350466</v>
      </c>
    </row>
    <row r="42" spans="2:11" ht="24.75" customHeight="1" outlineLevel="1">
      <c r="B42" s="12"/>
      <c r="C42" s="13"/>
      <c r="D42" s="13"/>
      <c r="E42" s="13"/>
      <c r="F42" s="13"/>
      <c r="G42" s="14" t="s">
        <v>15</v>
      </c>
      <c r="H42" s="26"/>
      <c r="I42" s="26"/>
      <c r="J42" s="21">
        <f>SUM(J31:J41)</f>
        <v>71137.420307781533</v>
      </c>
    </row>
    <row r="43" spans="2:11" ht="24.75" customHeight="1" outlineLevel="1">
      <c r="B43" s="3">
        <v>6</v>
      </c>
      <c r="C43" s="1"/>
      <c r="D43" s="1"/>
      <c r="E43" s="2" t="s">
        <v>63</v>
      </c>
      <c r="F43" s="2"/>
      <c r="G43" s="4"/>
      <c r="H43" s="25"/>
      <c r="I43" s="25"/>
      <c r="J43" s="20"/>
    </row>
    <row r="44" spans="2:11" ht="24.75" customHeight="1" outlineLevel="1">
      <c r="B44" s="30" t="s">
        <v>6</v>
      </c>
      <c r="C44" s="95" t="s">
        <v>160</v>
      </c>
      <c r="D44" s="95" t="s">
        <v>77</v>
      </c>
      <c r="E44" s="117" t="s">
        <v>78</v>
      </c>
      <c r="F44" s="95" t="s">
        <v>42</v>
      </c>
      <c r="G44" s="90">
        <v>1</v>
      </c>
      <c r="H44" s="90">
        <v>1799</v>
      </c>
      <c r="I44" s="78">
        <f t="shared" ref="I44" si="9">(H44*J$8)+H44</f>
        <v>2347.8952218022796</v>
      </c>
      <c r="J44" s="78">
        <f t="shared" ref="J44" si="10">I44*G44</f>
        <v>2347.8952218022796</v>
      </c>
    </row>
    <row r="45" spans="2:11" ht="24.75" customHeight="1" outlineLevel="1">
      <c r="B45" s="30" t="s">
        <v>205</v>
      </c>
      <c r="C45" s="95" t="s">
        <v>160</v>
      </c>
      <c r="D45" s="95" t="s">
        <v>77</v>
      </c>
      <c r="E45" s="117" t="s">
        <v>161</v>
      </c>
      <c r="F45" s="95" t="s">
        <v>42</v>
      </c>
      <c r="G45" s="90">
        <v>1</v>
      </c>
      <c r="H45" s="90">
        <v>3500</v>
      </c>
      <c r="I45" s="78">
        <f t="shared" ref="I45" si="11">(H45*J$8)+H45</f>
        <v>4567.8895365803101</v>
      </c>
      <c r="J45" s="78">
        <f t="shared" ref="J45" si="12">I45*G45</f>
        <v>4567.8895365803101</v>
      </c>
    </row>
    <row r="46" spans="2:11" ht="24.75" customHeight="1" outlineLevel="1">
      <c r="B46" s="30" t="s">
        <v>7</v>
      </c>
      <c r="C46" s="95">
        <v>241318</v>
      </c>
      <c r="D46" s="95" t="s">
        <v>24</v>
      </c>
      <c r="E46" s="117" t="s">
        <v>154</v>
      </c>
      <c r="F46" s="95" t="s">
        <v>42</v>
      </c>
      <c r="G46" s="90">
        <v>1</v>
      </c>
      <c r="H46" s="90">
        <v>793.02</v>
      </c>
      <c r="I46" s="78">
        <f t="shared" ref="I46" si="13">(H46*J$8)+H46</f>
        <v>1034.979360085405</v>
      </c>
      <c r="J46" s="78">
        <f t="shared" ref="J46" si="14">I46*G46</f>
        <v>1034.979360085405</v>
      </c>
    </row>
    <row r="47" spans="2:11" ht="24" customHeight="1" outlineLevel="1">
      <c r="B47" s="12"/>
      <c r="C47" s="13"/>
      <c r="D47" s="13"/>
      <c r="E47" s="13"/>
      <c r="F47" s="13"/>
      <c r="G47" s="14" t="s">
        <v>15</v>
      </c>
      <c r="H47" s="26"/>
      <c r="I47" s="26"/>
      <c r="J47" s="21">
        <f>J44+J45+J46</f>
        <v>7950.7641184679942</v>
      </c>
    </row>
    <row r="48" spans="2:11" ht="24" customHeight="1" outlineLevel="1">
      <c r="B48" s="15"/>
      <c r="C48" s="16"/>
      <c r="D48" s="16"/>
      <c r="E48" s="96"/>
      <c r="F48" s="96"/>
      <c r="G48" s="17" t="s">
        <v>23</v>
      </c>
      <c r="H48" s="97"/>
      <c r="I48" s="23"/>
      <c r="J48" s="125">
        <f>J16+J19+J24+J29+J42+J47</f>
        <v>184053.5864015987</v>
      </c>
    </row>
    <row r="49" spans="2:10" ht="24" customHeight="1" outlineLevel="1">
      <c r="E49" s="5"/>
      <c r="G49" s="94"/>
      <c r="H49" s="91"/>
      <c r="I49" s="91"/>
      <c r="J49" s="22"/>
    </row>
    <row r="50" spans="2:10" ht="20.100000000000001" customHeight="1" outlineLevel="1" thickBot="1"/>
    <row r="51" spans="2:10" ht="20.100000000000001" customHeight="1" outlineLevel="1">
      <c r="B51" s="174"/>
      <c r="C51" s="175"/>
      <c r="D51" s="175"/>
      <c r="E51" s="175"/>
      <c r="F51" s="175"/>
      <c r="G51" s="176"/>
    </row>
    <row r="52" spans="2:10" ht="29.25" customHeight="1" outlineLevel="1">
      <c r="B52" s="177"/>
      <c r="C52" s="178"/>
      <c r="D52" s="178"/>
      <c r="E52" s="178"/>
      <c r="F52" s="178"/>
      <c r="G52" s="179"/>
    </row>
    <row r="53" spans="2:10" ht="29.25" customHeight="1" outlineLevel="1">
      <c r="B53" s="177"/>
      <c r="C53" s="178"/>
      <c r="D53" s="178"/>
      <c r="E53" s="178"/>
      <c r="F53" s="178"/>
      <c r="G53" s="179"/>
      <c r="J53" s="124"/>
    </row>
    <row r="54" spans="2:10" ht="29.25" customHeight="1" outlineLevel="1">
      <c r="B54" s="177"/>
      <c r="C54" s="178"/>
      <c r="D54" s="178"/>
      <c r="E54" s="178"/>
      <c r="F54" s="178"/>
      <c r="G54" s="179"/>
    </row>
    <row r="55" spans="2:10" ht="29.25" customHeight="1" outlineLevel="1">
      <c r="B55" s="177"/>
      <c r="C55" s="178"/>
      <c r="D55" s="178"/>
      <c r="E55" s="178"/>
      <c r="F55" s="178"/>
      <c r="G55" s="179"/>
    </row>
    <row r="56" spans="2:10" ht="29.25" customHeight="1" outlineLevel="1">
      <c r="B56" s="159"/>
      <c r="C56" s="160"/>
      <c r="D56" s="160"/>
      <c r="E56" s="160"/>
      <c r="F56" s="160"/>
      <c r="G56" s="161"/>
    </row>
    <row r="57" spans="2:10" ht="29.25" customHeight="1" outlineLevel="1">
      <c r="B57" s="159"/>
      <c r="C57" s="160"/>
      <c r="D57" s="160"/>
      <c r="E57" s="160"/>
      <c r="F57" s="160"/>
      <c r="G57" s="161"/>
    </row>
    <row r="58" spans="2:10" ht="29.25" customHeight="1" outlineLevel="1">
      <c r="B58" s="159"/>
      <c r="C58" s="160"/>
      <c r="D58" s="160"/>
      <c r="E58" s="160"/>
      <c r="F58" s="160"/>
      <c r="G58" s="161"/>
    </row>
    <row r="59" spans="2:10" ht="29.25" customHeight="1" outlineLevel="1" thickBot="1">
      <c r="B59" s="162"/>
      <c r="C59" s="163"/>
      <c r="D59" s="163"/>
      <c r="E59" s="163"/>
      <c r="F59" s="163"/>
      <c r="G59" s="164"/>
    </row>
    <row r="60" spans="2:10" ht="29.25" customHeight="1" outlineLevel="1"/>
    <row r="61" spans="2:10" ht="20.100000000000001" customHeight="1" outlineLevel="1"/>
    <row r="62" spans="2:10" ht="20.100000000000001" customHeight="1"/>
    <row r="63" spans="2:10" ht="20.100000000000001" customHeight="1"/>
    <row r="64" spans="2:10" ht="20.100000000000001" customHeight="1"/>
    <row r="65" spans="1:10" ht="12.75" customHeight="1"/>
    <row r="72" spans="1:10" s="99" customFormat="1">
      <c r="A72" s="77"/>
      <c r="B72" s="88"/>
      <c r="C72" s="88"/>
      <c r="D72" s="88"/>
      <c r="E72" s="98"/>
      <c r="F72" s="88"/>
      <c r="H72" s="86"/>
      <c r="I72" s="86"/>
      <c r="J72" s="86"/>
    </row>
    <row r="73" spans="1:10" s="99" customFormat="1">
      <c r="A73" s="77"/>
      <c r="B73" s="88"/>
      <c r="C73" s="88"/>
      <c r="D73" s="88"/>
      <c r="E73" s="98"/>
      <c r="F73" s="88"/>
      <c r="H73" s="86"/>
      <c r="I73" s="86"/>
      <c r="J73" s="86"/>
    </row>
  </sheetData>
  <dataConsolidate/>
  <mergeCells count="7">
    <mergeCell ref="B58:G59"/>
    <mergeCell ref="B1:J3"/>
    <mergeCell ref="B51:G55"/>
    <mergeCell ref="B56:G57"/>
    <mergeCell ref="B7:E7"/>
    <mergeCell ref="C28:D28"/>
    <mergeCell ref="B10:J10"/>
  </mergeCells>
  <phoneticPr fontId="39" type="noConversion"/>
  <conditionalFormatting sqref="G11 H42:I42 G16:I16">
    <cfRule type="cellIs" dxfId="6" priority="353" stopIfTrue="1" operator="equal">
      <formula>0</formula>
    </cfRule>
  </conditionalFormatting>
  <conditionalFormatting sqref="G19">
    <cfRule type="cellIs" dxfId="5" priority="344" stopIfTrue="1" operator="equal">
      <formula>0</formula>
    </cfRule>
  </conditionalFormatting>
  <conditionalFormatting sqref="G29">
    <cfRule type="cellIs" dxfId="4" priority="339" stopIfTrue="1" operator="equal">
      <formula>0</formula>
    </cfRule>
  </conditionalFormatting>
  <conditionalFormatting sqref="G42">
    <cfRule type="cellIs" dxfId="3" priority="335" stopIfTrue="1" operator="equal">
      <formula>0</formula>
    </cfRule>
  </conditionalFormatting>
  <conditionalFormatting sqref="G47">
    <cfRule type="cellIs" dxfId="2" priority="333" stopIfTrue="1" operator="equal">
      <formula>0</formula>
    </cfRule>
  </conditionalFormatting>
  <conditionalFormatting sqref="H11:I11">
    <cfRule type="cellIs" dxfId="1" priority="3" stopIfTrue="1" operator="equal">
      <formula>0</formula>
    </cfRule>
  </conditionalFormatting>
  <conditionalFormatting sqref="G24">
    <cfRule type="cellIs" dxfId="0" priority="2" stopIfTrue="1" operator="equal">
      <formula>0</formula>
    </cfRule>
  </conditionalFormatting>
  <printOptions horizontalCentered="1"/>
  <pageMargins left="0.19685039370078741" right="0.19685039370078741" top="0.55118110236220474" bottom="0.62992125984251968" header="0.39370078740157483" footer="0.27559055118110237"/>
  <pageSetup paperSize="9" scale="56" fitToHeight="0" orientation="portrait" r:id="rId1"/>
  <headerFooter alignWithMargins="0">
    <oddFooter>&amp;C&amp;F&amp;R&amp;P/&amp;N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abSelected="1" zoomScaleNormal="100" workbookViewId="0">
      <selection activeCell="G1" sqref="G1:G1048576"/>
    </sheetView>
  </sheetViews>
  <sheetFormatPr defaultRowHeight="12.75"/>
  <cols>
    <col min="1" max="1" width="15.7109375" customWidth="1"/>
    <col min="2" max="2" width="47.7109375" style="132" customWidth="1"/>
    <col min="4" max="4" width="8.42578125" customWidth="1"/>
    <col min="5" max="5" width="11.42578125" customWidth="1"/>
    <col min="6" max="6" width="12" style="127" bestFit="1" customWidth="1"/>
  </cols>
  <sheetData>
    <row r="1" spans="1:6" ht="70.5" customHeight="1" thickBot="1">
      <c r="A1" s="192" t="s">
        <v>75</v>
      </c>
      <c r="B1" s="193"/>
      <c r="C1" s="193"/>
      <c r="D1" s="193"/>
      <c r="E1" s="193"/>
      <c r="F1" s="194"/>
    </row>
    <row r="2" spans="1:6" ht="15">
      <c r="A2" s="136" t="s">
        <v>55</v>
      </c>
      <c r="B2" s="189" t="s">
        <v>26</v>
      </c>
      <c r="C2" s="190"/>
      <c r="D2" s="190"/>
      <c r="E2" s="191"/>
      <c r="F2" s="135"/>
    </row>
    <row r="3" spans="1:6" ht="15">
      <c r="A3" s="136">
        <v>11340</v>
      </c>
      <c r="B3" s="129" t="s">
        <v>56</v>
      </c>
      <c r="C3" s="118" t="s">
        <v>42</v>
      </c>
      <c r="D3" s="118" t="s">
        <v>57</v>
      </c>
      <c r="E3" s="119" t="s">
        <v>166</v>
      </c>
      <c r="F3" s="137" t="s">
        <v>59</v>
      </c>
    </row>
    <row r="4" spans="1:6" ht="14.25">
      <c r="A4" s="138" t="s">
        <v>79</v>
      </c>
      <c r="B4" s="126" t="s">
        <v>165</v>
      </c>
      <c r="C4" s="112" t="s">
        <v>85</v>
      </c>
      <c r="D4" s="112">
        <v>0.41</v>
      </c>
      <c r="E4" s="120">
        <v>150</v>
      </c>
      <c r="F4" s="139">
        <v>61.5</v>
      </c>
    </row>
    <row r="5" spans="1:6" ht="14.25">
      <c r="A5" s="138" t="s">
        <v>167</v>
      </c>
      <c r="B5" s="126" t="s">
        <v>81</v>
      </c>
      <c r="C5" s="112" t="s">
        <v>168</v>
      </c>
      <c r="D5" s="112">
        <v>1</v>
      </c>
      <c r="E5" s="120">
        <v>80</v>
      </c>
      <c r="F5" s="139">
        <v>80</v>
      </c>
    </row>
    <row r="6" spans="1:6" ht="14.25">
      <c r="A6" s="138" t="s">
        <v>169</v>
      </c>
      <c r="B6" s="126" t="s">
        <v>170</v>
      </c>
      <c r="C6" s="112" t="s">
        <v>84</v>
      </c>
      <c r="D6" s="112">
        <v>0.1</v>
      </c>
      <c r="E6" s="120">
        <v>18.739999999999998</v>
      </c>
      <c r="F6" s="139">
        <v>1.87</v>
      </c>
    </row>
    <row r="7" spans="1:6" ht="28.5">
      <c r="A7" s="138" t="s">
        <v>171</v>
      </c>
      <c r="B7" s="126" t="s">
        <v>82</v>
      </c>
      <c r="C7" s="112" t="s">
        <v>172</v>
      </c>
      <c r="D7" s="112">
        <v>0.4</v>
      </c>
      <c r="E7" s="120">
        <v>22.61</v>
      </c>
      <c r="F7" s="139">
        <v>9.0399999999999991</v>
      </c>
    </row>
    <row r="8" spans="1:6" ht="28.5">
      <c r="A8" s="138" t="s">
        <v>87</v>
      </c>
      <c r="B8" s="126" t="s">
        <v>100</v>
      </c>
      <c r="C8" s="112" t="s">
        <v>172</v>
      </c>
      <c r="D8" s="122">
        <v>0.4</v>
      </c>
      <c r="E8" s="120">
        <v>18.16</v>
      </c>
      <c r="F8" s="139">
        <v>7.226</v>
      </c>
    </row>
    <row r="9" spans="1:6" ht="15">
      <c r="A9" s="138"/>
      <c r="B9" s="130"/>
      <c r="C9" s="115"/>
      <c r="D9" s="115"/>
      <c r="E9" s="121" t="s">
        <v>60</v>
      </c>
      <c r="F9" s="140">
        <f>SUM(F4:F8)</f>
        <v>159.636</v>
      </c>
    </row>
    <row r="10" spans="1:6" ht="15">
      <c r="A10" s="141"/>
      <c r="B10" s="131"/>
      <c r="E10" s="128"/>
      <c r="F10" s="142"/>
    </row>
    <row r="11" spans="1:6" ht="15">
      <c r="A11" s="136" t="s">
        <v>55</v>
      </c>
      <c r="B11" s="186" t="s">
        <v>45</v>
      </c>
      <c r="C11" s="187"/>
      <c r="D11" s="187"/>
      <c r="E11" s="188"/>
      <c r="F11" s="143" t="s">
        <v>42</v>
      </c>
    </row>
    <row r="12" spans="1:6" ht="15">
      <c r="A12" s="136">
        <v>10009</v>
      </c>
      <c r="B12" s="129" t="s">
        <v>56</v>
      </c>
      <c r="C12" s="118" t="s">
        <v>42</v>
      </c>
      <c r="D12" s="118" t="s">
        <v>57</v>
      </c>
      <c r="E12" s="119" t="s">
        <v>58</v>
      </c>
      <c r="F12" s="137" t="s">
        <v>59</v>
      </c>
    </row>
    <row r="13" spans="1:6" ht="17.25" customHeight="1">
      <c r="A13" s="138" t="s">
        <v>173</v>
      </c>
      <c r="B13" s="126" t="s">
        <v>174</v>
      </c>
      <c r="C13" s="112" t="s">
        <v>84</v>
      </c>
      <c r="D13" s="112">
        <v>3.0000000000000001E-3</v>
      </c>
      <c r="E13" s="120">
        <v>18.8</v>
      </c>
      <c r="F13" s="139">
        <f t="shared" ref="F13:F19" si="0">E13*D13</f>
        <v>5.6400000000000006E-2</v>
      </c>
    </row>
    <row r="14" spans="1:6" ht="14.25">
      <c r="A14" s="138" t="s">
        <v>175</v>
      </c>
      <c r="B14" s="126" t="s">
        <v>176</v>
      </c>
      <c r="C14" s="112" t="s">
        <v>85</v>
      </c>
      <c r="D14" s="112">
        <v>0.01</v>
      </c>
      <c r="E14" s="120">
        <v>85</v>
      </c>
      <c r="F14" s="139">
        <v>0.85</v>
      </c>
    </row>
    <row r="15" spans="1:6" ht="14.25">
      <c r="A15" s="138" t="s">
        <v>177</v>
      </c>
      <c r="B15" s="126" t="s">
        <v>165</v>
      </c>
      <c r="C15" s="112" t="s">
        <v>85</v>
      </c>
      <c r="D15" s="112">
        <v>0.01</v>
      </c>
      <c r="E15" s="120">
        <v>150</v>
      </c>
      <c r="F15" s="139">
        <v>1.5</v>
      </c>
    </row>
    <row r="16" spans="1:6" ht="14.25">
      <c r="A16" s="138" t="s">
        <v>180</v>
      </c>
      <c r="B16" s="126" t="s">
        <v>88</v>
      </c>
      <c r="C16" s="112" t="s">
        <v>84</v>
      </c>
      <c r="D16" s="112">
        <v>2E-3</v>
      </c>
      <c r="E16" s="120">
        <v>23.5</v>
      </c>
      <c r="F16" s="139">
        <v>0.05</v>
      </c>
    </row>
    <row r="17" spans="1:6" ht="14.25">
      <c r="A17" s="138" t="s">
        <v>181</v>
      </c>
      <c r="B17" s="130" t="s">
        <v>178</v>
      </c>
      <c r="C17" s="112" t="s">
        <v>179</v>
      </c>
      <c r="D17" s="115">
        <v>0.1</v>
      </c>
      <c r="E17" s="120">
        <v>14.5</v>
      </c>
      <c r="F17" s="139">
        <v>0.15</v>
      </c>
    </row>
    <row r="18" spans="1:6" ht="27.75" customHeight="1">
      <c r="A18" s="138" t="s">
        <v>171</v>
      </c>
      <c r="B18" s="130" t="s">
        <v>82</v>
      </c>
      <c r="C18" s="112" t="s">
        <v>172</v>
      </c>
      <c r="D18" s="115">
        <v>7.0000000000000007E-2</v>
      </c>
      <c r="E18" s="120">
        <v>22.61</v>
      </c>
      <c r="F18" s="139">
        <v>1.58</v>
      </c>
    </row>
    <row r="19" spans="1:6" ht="28.5">
      <c r="A19" s="138" t="s">
        <v>87</v>
      </c>
      <c r="B19" s="126" t="s">
        <v>100</v>
      </c>
      <c r="C19" s="112" t="s">
        <v>172</v>
      </c>
      <c r="D19" s="112">
        <v>0.05</v>
      </c>
      <c r="E19" s="120">
        <v>18.16</v>
      </c>
      <c r="F19" s="139">
        <f t="shared" si="0"/>
        <v>0.90800000000000003</v>
      </c>
    </row>
    <row r="20" spans="1:6" ht="15">
      <c r="A20" s="138"/>
      <c r="B20" s="130"/>
      <c r="C20" s="112"/>
      <c r="D20" s="115"/>
      <c r="E20" s="121" t="s">
        <v>60</v>
      </c>
      <c r="F20" s="140">
        <v>5.0999999999999996</v>
      </c>
    </row>
    <row r="21" spans="1:6" ht="15">
      <c r="A21" s="141"/>
      <c r="B21" s="131"/>
      <c r="E21" s="128"/>
      <c r="F21" s="142"/>
    </row>
    <row r="22" spans="1:6" ht="15">
      <c r="A22" s="136">
        <v>10008</v>
      </c>
      <c r="B22" s="186" t="s">
        <v>151</v>
      </c>
      <c r="C22" s="187"/>
      <c r="D22" s="187"/>
      <c r="E22" s="188"/>
      <c r="F22" s="143"/>
    </row>
    <row r="23" spans="1:6" ht="15">
      <c r="A23" s="136" t="s">
        <v>55</v>
      </c>
      <c r="B23" s="129" t="s">
        <v>56</v>
      </c>
      <c r="C23" s="118" t="s">
        <v>42</v>
      </c>
      <c r="D23" s="118" t="s">
        <v>57</v>
      </c>
      <c r="E23" s="119" t="s">
        <v>58</v>
      </c>
      <c r="F23" s="137" t="s">
        <v>59</v>
      </c>
    </row>
    <row r="24" spans="1:6" ht="28.5">
      <c r="A24" s="138" t="s">
        <v>87</v>
      </c>
      <c r="B24" s="126" t="s">
        <v>100</v>
      </c>
      <c r="C24" s="112" t="s">
        <v>172</v>
      </c>
      <c r="D24" s="112">
        <v>0.25</v>
      </c>
      <c r="E24" s="120">
        <v>18.16</v>
      </c>
      <c r="F24" s="139">
        <f>E24*D24</f>
        <v>4.54</v>
      </c>
    </row>
    <row r="25" spans="1:6" ht="14.25">
      <c r="A25" s="138"/>
      <c r="B25" s="126"/>
      <c r="C25" s="112"/>
      <c r="D25" s="112"/>
      <c r="E25" s="120"/>
      <c r="F25" s="139"/>
    </row>
    <row r="26" spans="1:6" ht="15">
      <c r="A26" s="138"/>
      <c r="B26" s="130"/>
      <c r="C26" s="115"/>
      <c r="D26" s="115"/>
      <c r="E26" s="121" t="s">
        <v>60</v>
      </c>
      <c r="F26" s="140">
        <f>SUM(F24:F25)</f>
        <v>4.54</v>
      </c>
    </row>
    <row r="27" spans="1:6">
      <c r="A27" s="144"/>
      <c r="F27" s="145"/>
    </row>
    <row r="28" spans="1:6" ht="15">
      <c r="A28" s="136">
        <v>30011</v>
      </c>
      <c r="B28" s="186" t="s">
        <v>182</v>
      </c>
      <c r="C28" s="187"/>
      <c r="D28" s="187"/>
      <c r="E28" s="188"/>
      <c r="F28" s="143" t="s">
        <v>1</v>
      </c>
    </row>
    <row r="29" spans="1:6" ht="15">
      <c r="A29" s="136" t="s">
        <v>55</v>
      </c>
      <c r="B29" s="129" t="s">
        <v>56</v>
      </c>
      <c r="C29" s="118" t="s">
        <v>42</v>
      </c>
      <c r="D29" s="118" t="s">
        <v>57</v>
      </c>
      <c r="E29" s="119" t="s">
        <v>58</v>
      </c>
      <c r="F29" s="137" t="s">
        <v>59</v>
      </c>
    </row>
    <row r="30" spans="1:6" ht="14.25">
      <c r="A30" s="138" t="s">
        <v>183</v>
      </c>
      <c r="B30" s="126" t="s">
        <v>184</v>
      </c>
      <c r="C30" s="112" t="s">
        <v>185</v>
      </c>
      <c r="D30" s="112">
        <v>0.3</v>
      </c>
      <c r="E30" s="120">
        <v>9</v>
      </c>
      <c r="F30" s="139">
        <f>E30*D30</f>
        <v>2.6999999999999997</v>
      </c>
    </row>
    <row r="31" spans="1:6" ht="14.25">
      <c r="A31" s="138" t="s">
        <v>186</v>
      </c>
      <c r="B31" s="126" t="s">
        <v>89</v>
      </c>
      <c r="C31" s="112" t="s">
        <v>187</v>
      </c>
      <c r="D31" s="112">
        <v>1.25</v>
      </c>
      <c r="E31" s="120">
        <v>61.25</v>
      </c>
      <c r="F31" s="139">
        <f t="shared" ref="F31:F32" si="1">E31*D31</f>
        <v>76.5625</v>
      </c>
    </row>
    <row r="32" spans="1:6" ht="28.5">
      <c r="A32" s="138">
        <v>280026</v>
      </c>
      <c r="B32" s="126" t="s">
        <v>100</v>
      </c>
      <c r="C32" s="112" t="s">
        <v>172</v>
      </c>
      <c r="D32" s="112">
        <v>3</v>
      </c>
      <c r="E32" s="120">
        <v>18.16</v>
      </c>
      <c r="F32" s="139">
        <f t="shared" si="1"/>
        <v>54.480000000000004</v>
      </c>
    </row>
    <row r="33" spans="1:6" ht="15">
      <c r="A33" s="138"/>
      <c r="B33" s="130"/>
      <c r="C33" s="115"/>
      <c r="D33" s="115"/>
      <c r="E33" s="121" t="s">
        <v>60</v>
      </c>
      <c r="F33" s="140">
        <f>F30+F31+F32</f>
        <v>133.74250000000001</v>
      </c>
    </row>
    <row r="34" spans="1:6">
      <c r="A34" s="144"/>
      <c r="F34" s="145"/>
    </row>
    <row r="35" spans="1:6" ht="15">
      <c r="A35" s="136">
        <v>260728</v>
      </c>
      <c r="B35" s="186" t="s">
        <v>188</v>
      </c>
      <c r="C35" s="187"/>
      <c r="D35" s="187"/>
      <c r="E35" s="188"/>
      <c r="F35" s="143" t="s">
        <v>11</v>
      </c>
    </row>
    <row r="36" spans="1:6" ht="15">
      <c r="A36" s="136" t="s">
        <v>55</v>
      </c>
      <c r="B36" s="129" t="s">
        <v>56</v>
      </c>
      <c r="C36" s="118" t="s">
        <v>42</v>
      </c>
      <c r="D36" s="118" t="s">
        <v>57</v>
      </c>
      <c r="E36" s="119" t="s">
        <v>58</v>
      </c>
      <c r="F36" s="137" t="s">
        <v>59</v>
      </c>
    </row>
    <row r="37" spans="1:6" ht="14.25">
      <c r="A37" s="138" t="s">
        <v>190</v>
      </c>
      <c r="B37" s="126" t="s">
        <v>189</v>
      </c>
      <c r="C37" s="112" t="s">
        <v>168</v>
      </c>
      <c r="D37" s="112">
        <v>1</v>
      </c>
      <c r="E37" s="120">
        <v>67.67</v>
      </c>
      <c r="F37" s="139">
        <f>E37*D37</f>
        <v>67.67</v>
      </c>
    </row>
    <row r="38" spans="1:6" ht="14.25">
      <c r="A38" s="138" t="s">
        <v>191</v>
      </c>
      <c r="B38" s="126" t="s">
        <v>192</v>
      </c>
      <c r="C38" s="112" t="s">
        <v>187</v>
      </c>
      <c r="D38" s="112">
        <v>0.1</v>
      </c>
      <c r="E38" s="120">
        <v>88.82</v>
      </c>
      <c r="F38" s="139">
        <f t="shared" ref="F38:F41" si="2">E38*D38</f>
        <v>8.8819999999999997</v>
      </c>
    </row>
    <row r="39" spans="1:6" ht="14.25">
      <c r="A39" s="138">
        <v>260765</v>
      </c>
      <c r="B39" s="126" t="s">
        <v>92</v>
      </c>
      <c r="C39" s="112" t="s">
        <v>187</v>
      </c>
      <c r="D39" s="112">
        <v>1.7000000000000001E-2</v>
      </c>
      <c r="E39" s="120">
        <v>497.07</v>
      </c>
      <c r="F39" s="139">
        <v>8.4499999999999993</v>
      </c>
    </row>
    <row r="40" spans="1:6" ht="28.5">
      <c r="A40" s="138">
        <v>280012</v>
      </c>
      <c r="B40" s="126" t="s">
        <v>93</v>
      </c>
      <c r="C40" s="112" t="s">
        <v>172</v>
      </c>
      <c r="D40" s="112">
        <v>1</v>
      </c>
      <c r="E40" s="120">
        <v>22.69</v>
      </c>
      <c r="F40" s="139">
        <v>22.69</v>
      </c>
    </row>
    <row r="41" spans="1:6" ht="28.5">
      <c r="A41" s="138" t="s">
        <v>80</v>
      </c>
      <c r="B41" s="126" t="s">
        <v>90</v>
      </c>
      <c r="C41" s="112" t="s">
        <v>172</v>
      </c>
      <c r="D41" s="112">
        <v>1</v>
      </c>
      <c r="E41" s="120">
        <v>18.16</v>
      </c>
      <c r="F41" s="139">
        <f t="shared" si="2"/>
        <v>18.16</v>
      </c>
    </row>
    <row r="42" spans="1:6" ht="15">
      <c r="A42" s="138"/>
      <c r="B42" s="130"/>
      <c r="C42" s="115"/>
      <c r="D42" s="115"/>
      <c r="E42" s="121" t="s">
        <v>60</v>
      </c>
      <c r="F42" s="140">
        <f>F41+F38+F37+F39+F40</f>
        <v>125.852</v>
      </c>
    </row>
    <row r="43" spans="1:6">
      <c r="A43" s="144"/>
      <c r="F43" s="145"/>
    </row>
    <row r="44" spans="1:6">
      <c r="A44" s="144"/>
      <c r="F44" s="145"/>
    </row>
    <row r="45" spans="1:6" ht="15">
      <c r="A45" s="136">
        <v>260168</v>
      </c>
      <c r="B45" s="186" t="str">
        <f>PLANILHA!E22</f>
        <v>Plantio de grama (incl. terra preta)</v>
      </c>
      <c r="C45" s="187"/>
      <c r="D45" s="187"/>
      <c r="E45" s="188"/>
      <c r="F45" s="143" t="s">
        <v>1</v>
      </c>
    </row>
    <row r="46" spans="1:6" ht="15">
      <c r="A46" s="136" t="s">
        <v>55</v>
      </c>
      <c r="B46" s="129" t="s">
        <v>56</v>
      </c>
      <c r="C46" s="118" t="s">
        <v>42</v>
      </c>
      <c r="D46" s="118" t="s">
        <v>57</v>
      </c>
      <c r="E46" s="119" t="s">
        <v>58</v>
      </c>
      <c r="F46" s="137" t="s">
        <v>59</v>
      </c>
    </row>
    <row r="47" spans="1:6" ht="14.25">
      <c r="A47" s="138" t="s">
        <v>94</v>
      </c>
      <c r="B47" s="126" t="s">
        <v>97</v>
      </c>
      <c r="C47" s="112" t="s">
        <v>1</v>
      </c>
      <c r="D47" s="112">
        <v>1.05</v>
      </c>
      <c r="E47" s="120">
        <v>12.85</v>
      </c>
      <c r="F47" s="139">
        <f>E47*D47</f>
        <v>13.4925</v>
      </c>
    </row>
    <row r="48" spans="1:6" ht="14.25">
      <c r="A48" s="138" t="s">
        <v>95</v>
      </c>
      <c r="B48" s="126" t="s">
        <v>98</v>
      </c>
      <c r="C48" s="112" t="s">
        <v>11</v>
      </c>
      <c r="D48" s="112">
        <v>0.05</v>
      </c>
      <c r="E48" s="120">
        <v>85.4</v>
      </c>
      <c r="F48" s="139">
        <f t="shared" ref="F48:F50" si="3">E48*D48</f>
        <v>4.2700000000000005</v>
      </c>
    </row>
    <row r="49" spans="1:6" ht="28.5">
      <c r="A49" s="138" t="s">
        <v>96</v>
      </c>
      <c r="B49" s="126" t="s">
        <v>99</v>
      </c>
      <c r="C49" s="112" t="s">
        <v>86</v>
      </c>
      <c r="D49" s="112">
        <v>0.3</v>
      </c>
      <c r="E49" s="120">
        <v>18.559999999999999</v>
      </c>
      <c r="F49" s="139">
        <f t="shared" si="3"/>
        <v>5.5679999999999996</v>
      </c>
    </row>
    <row r="50" spans="1:6" ht="28.5">
      <c r="A50" s="138" t="s">
        <v>80</v>
      </c>
      <c r="B50" s="126" t="s">
        <v>100</v>
      </c>
      <c r="C50" s="112" t="s">
        <v>86</v>
      </c>
      <c r="D50" s="112">
        <v>0.3</v>
      </c>
      <c r="E50" s="120">
        <v>18.16</v>
      </c>
      <c r="F50" s="139">
        <f t="shared" si="3"/>
        <v>5.4479999999999995</v>
      </c>
    </row>
    <row r="51" spans="1:6" ht="15">
      <c r="A51" s="138"/>
      <c r="B51" s="130"/>
      <c r="C51" s="115"/>
      <c r="D51" s="115"/>
      <c r="E51" s="121" t="s">
        <v>60</v>
      </c>
      <c r="F51" s="140">
        <f>F47+F48+F49+F50</f>
        <v>28.778500000000001</v>
      </c>
    </row>
    <row r="52" spans="1:6">
      <c r="A52" s="144"/>
      <c r="F52" s="145"/>
    </row>
    <row r="53" spans="1:6" ht="15">
      <c r="A53" s="136">
        <v>260278</v>
      </c>
      <c r="B53" s="186" t="str">
        <f>PLANILHA!E23</f>
        <v>Colchão de areia e=20 cm</v>
      </c>
      <c r="C53" s="187"/>
      <c r="D53" s="187"/>
      <c r="E53" s="188"/>
      <c r="F53" s="143" t="s">
        <v>1</v>
      </c>
    </row>
    <row r="54" spans="1:6" ht="15">
      <c r="A54" s="136" t="s">
        <v>55</v>
      </c>
      <c r="B54" s="129" t="s">
        <v>56</v>
      </c>
      <c r="C54" s="118" t="s">
        <v>42</v>
      </c>
      <c r="D54" s="118" t="s">
        <v>57</v>
      </c>
      <c r="E54" s="119" t="s">
        <v>58</v>
      </c>
      <c r="F54" s="137" t="s">
        <v>59</v>
      </c>
    </row>
    <row r="55" spans="1:6" ht="14.25">
      <c r="A55" s="138" t="s">
        <v>102</v>
      </c>
      <c r="B55" s="126" t="s">
        <v>91</v>
      </c>
      <c r="C55" s="112" t="s">
        <v>11</v>
      </c>
      <c r="D55" s="112">
        <v>0.23</v>
      </c>
      <c r="E55" s="120">
        <v>88.82</v>
      </c>
      <c r="F55" s="139">
        <f>E55*D55</f>
        <v>20.428599999999999</v>
      </c>
    </row>
    <row r="56" spans="1:6" ht="28.5">
      <c r="A56" s="138" t="s">
        <v>80</v>
      </c>
      <c r="B56" s="126" t="s">
        <v>83</v>
      </c>
      <c r="C56" s="112" t="s">
        <v>86</v>
      </c>
      <c r="D56" s="112">
        <v>1</v>
      </c>
      <c r="E56" s="120">
        <v>18.16</v>
      </c>
      <c r="F56" s="139">
        <f t="shared" ref="F56" si="4">E56*D56</f>
        <v>18.16</v>
      </c>
    </row>
    <row r="57" spans="1:6" ht="15">
      <c r="A57" s="138"/>
      <c r="B57" s="130"/>
      <c r="C57" s="115"/>
      <c r="D57" s="115"/>
      <c r="E57" s="121" t="s">
        <v>60</v>
      </c>
      <c r="F57" s="140">
        <f>F56+F55</f>
        <v>38.5886</v>
      </c>
    </row>
    <row r="58" spans="1:6">
      <c r="A58" s="144"/>
      <c r="F58" s="145"/>
    </row>
    <row r="59" spans="1:6" ht="15">
      <c r="A59" s="136">
        <v>98511</v>
      </c>
      <c r="B59" s="186" t="str">
        <f>PLANILHA!E26</f>
        <v>Plantio de arvore ornamental com altura de muda maior que 2,00m e menor ou igual a 4,00m</v>
      </c>
      <c r="C59" s="187"/>
      <c r="D59" s="187"/>
      <c r="E59" s="188"/>
      <c r="F59" s="143" t="s">
        <v>42</v>
      </c>
    </row>
    <row r="60" spans="1:6" ht="15">
      <c r="A60" s="136" t="s">
        <v>55</v>
      </c>
      <c r="B60" s="129" t="s">
        <v>56</v>
      </c>
      <c r="C60" s="118" t="s">
        <v>42</v>
      </c>
      <c r="D60" s="118" t="s">
        <v>57</v>
      </c>
      <c r="E60" s="119" t="s">
        <v>58</v>
      </c>
      <c r="F60" s="137" t="s">
        <v>59</v>
      </c>
    </row>
    <row r="61" spans="1:6" ht="28.5">
      <c r="A61" s="138" t="s">
        <v>103</v>
      </c>
      <c r="B61" s="126" t="s">
        <v>100</v>
      </c>
      <c r="C61" s="112" t="s">
        <v>86</v>
      </c>
      <c r="D61" s="112">
        <v>1.0401</v>
      </c>
      <c r="E61" s="120">
        <v>17.09</v>
      </c>
      <c r="F61" s="139">
        <v>17.77</v>
      </c>
    </row>
    <row r="62" spans="1:6" ht="28.5">
      <c r="A62" s="138" t="s">
        <v>104</v>
      </c>
      <c r="B62" s="126" t="s">
        <v>99</v>
      </c>
      <c r="C62" s="112" t="s">
        <v>86</v>
      </c>
      <c r="D62" s="112">
        <v>0.26</v>
      </c>
      <c r="E62" s="120">
        <v>17.440000000000001</v>
      </c>
      <c r="F62" s="139">
        <f t="shared" ref="F62:F63" si="5">E62*D62</f>
        <v>4.5344000000000007</v>
      </c>
    </row>
    <row r="63" spans="1:6" ht="57">
      <c r="A63" s="138" t="s">
        <v>105</v>
      </c>
      <c r="B63" s="126" t="s">
        <v>106</v>
      </c>
      <c r="C63" s="112" t="s">
        <v>42</v>
      </c>
      <c r="D63" s="112">
        <v>1</v>
      </c>
      <c r="E63" s="120">
        <v>87.35</v>
      </c>
      <c r="F63" s="139">
        <f t="shared" si="5"/>
        <v>87.35</v>
      </c>
    </row>
    <row r="64" spans="1:6" ht="15">
      <c r="A64" s="138"/>
      <c r="B64" s="130"/>
      <c r="C64" s="115"/>
      <c r="D64" s="115"/>
      <c r="E64" s="121" t="s">
        <v>60</v>
      </c>
      <c r="F64" s="140">
        <f>F61+F62+F63</f>
        <v>109.6544</v>
      </c>
    </row>
    <row r="65" spans="1:6">
      <c r="A65" s="144"/>
      <c r="F65" s="145"/>
    </row>
    <row r="66" spans="1:6" ht="15">
      <c r="A66" s="136">
        <v>98509</v>
      </c>
      <c r="B66" s="186" t="str">
        <f>PLANILHA!E27</f>
        <v xml:space="preserve">Plantio de arbusto ou cerca viva </v>
      </c>
      <c r="C66" s="187"/>
      <c r="D66" s="187"/>
      <c r="E66" s="188"/>
      <c r="F66" s="143" t="s">
        <v>42</v>
      </c>
    </row>
    <row r="67" spans="1:6" ht="15">
      <c r="A67" s="136" t="s">
        <v>55</v>
      </c>
      <c r="B67" s="129" t="s">
        <v>56</v>
      </c>
      <c r="C67" s="118" t="s">
        <v>42</v>
      </c>
      <c r="D67" s="118" t="s">
        <v>57</v>
      </c>
      <c r="E67" s="119" t="s">
        <v>58</v>
      </c>
      <c r="F67" s="137" t="s">
        <v>59</v>
      </c>
    </row>
    <row r="68" spans="1:6" ht="28.5">
      <c r="A68" s="138" t="s">
        <v>103</v>
      </c>
      <c r="B68" s="126" t="s">
        <v>100</v>
      </c>
      <c r="C68" s="112" t="s">
        <v>86</v>
      </c>
      <c r="D68" s="112">
        <v>0.1018</v>
      </c>
      <c r="E68" s="120">
        <v>17.09</v>
      </c>
      <c r="F68" s="139">
        <v>1.73</v>
      </c>
    </row>
    <row r="69" spans="1:6" ht="28.5">
      <c r="A69" s="138" t="s">
        <v>104</v>
      </c>
      <c r="B69" s="126" t="s">
        <v>99</v>
      </c>
      <c r="C69" s="112" t="s">
        <v>86</v>
      </c>
      <c r="D69" s="112">
        <v>2.5499999999999998E-2</v>
      </c>
      <c r="E69" s="120">
        <v>17.440000000000001</v>
      </c>
      <c r="F69" s="139">
        <f>E69*D69</f>
        <v>0.44472</v>
      </c>
    </row>
    <row r="70" spans="1:6" ht="42.75">
      <c r="A70" s="138" t="s">
        <v>107</v>
      </c>
      <c r="B70" s="126" t="s">
        <v>108</v>
      </c>
      <c r="C70" s="112" t="s">
        <v>42</v>
      </c>
      <c r="D70" s="112">
        <v>1</v>
      </c>
      <c r="E70" s="120">
        <v>35.630000000000003</v>
      </c>
      <c r="F70" s="139">
        <f t="shared" ref="F70" si="6">E70*D70</f>
        <v>35.630000000000003</v>
      </c>
    </row>
    <row r="71" spans="1:6" ht="15">
      <c r="A71" s="138"/>
      <c r="B71" s="130"/>
      <c r="C71" s="115"/>
      <c r="D71" s="115"/>
      <c r="E71" s="121" t="s">
        <v>60</v>
      </c>
      <c r="F71" s="140">
        <f>F70+F69+F68</f>
        <v>37.804719999999996</v>
      </c>
    </row>
    <row r="72" spans="1:6">
      <c r="A72" s="144"/>
      <c r="F72" s="145"/>
    </row>
    <row r="73" spans="1:6" ht="15">
      <c r="A73" s="136">
        <v>170630</v>
      </c>
      <c r="B73" s="186" t="str">
        <f>PLANILHA!E32</f>
        <v>Eletroduto PVC Rígido de 3/4"</v>
      </c>
      <c r="C73" s="187"/>
      <c r="D73" s="187"/>
      <c r="E73" s="188"/>
      <c r="F73" s="143" t="s">
        <v>64</v>
      </c>
    </row>
    <row r="74" spans="1:6" ht="15">
      <c r="A74" s="136" t="s">
        <v>55</v>
      </c>
      <c r="B74" s="129" t="s">
        <v>56</v>
      </c>
      <c r="C74" s="118" t="s">
        <v>42</v>
      </c>
      <c r="D74" s="118" t="s">
        <v>57</v>
      </c>
      <c r="E74" s="119" t="s">
        <v>58</v>
      </c>
      <c r="F74" s="137" t="s">
        <v>59</v>
      </c>
    </row>
    <row r="75" spans="1:6" ht="14.25">
      <c r="A75" s="138" t="s">
        <v>115</v>
      </c>
      <c r="B75" s="126" t="s">
        <v>70</v>
      </c>
      <c r="C75" s="112" t="s">
        <v>64</v>
      </c>
      <c r="D75" s="112">
        <v>1</v>
      </c>
      <c r="E75" s="120">
        <v>26.83</v>
      </c>
      <c r="F75" s="139">
        <f t="shared" ref="F75:F77" si="7">E75*D75</f>
        <v>26.83</v>
      </c>
    </row>
    <row r="76" spans="1:6" ht="14.25">
      <c r="A76" s="138" t="s">
        <v>116</v>
      </c>
      <c r="B76" s="126" t="s">
        <v>109</v>
      </c>
      <c r="C76" s="112" t="s">
        <v>86</v>
      </c>
      <c r="D76" s="112">
        <v>0.2</v>
      </c>
      <c r="E76" s="120">
        <v>18.45</v>
      </c>
      <c r="F76" s="139">
        <f t="shared" si="7"/>
        <v>3.69</v>
      </c>
    </row>
    <row r="77" spans="1:6" ht="28.5">
      <c r="A77" s="138" t="s">
        <v>117</v>
      </c>
      <c r="B77" s="126" t="s">
        <v>110</v>
      </c>
      <c r="C77" s="112" t="s">
        <v>86</v>
      </c>
      <c r="D77" s="112">
        <v>0.4</v>
      </c>
      <c r="E77" s="120">
        <v>23.05</v>
      </c>
      <c r="F77" s="139">
        <f t="shared" si="7"/>
        <v>9.2200000000000006</v>
      </c>
    </row>
    <row r="78" spans="1:6" ht="15">
      <c r="A78" s="138"/>
      <c r="B78" s="130"/>
      <c r="C78" s="115"/>
      <c r="D78" s="115"/>
      <c r="E78" s="121" t="s">
        <v>60</v>
      </c>
      <c r="F78" s="140">
        <f>F77+F76+F75</f>
        <v>39.739999999999995</v>
      </c>
    </row>
    <row r="79" spans="1:6">
      <c r="A79" s="144"/>
      <c r="F79" s="145"/>
    </row>
    <row r="80" spans="1:6">
      <c r="A80" s="144"/>
      <c r="F80" s="145"/>
    </row>
    <row r="81" spans="1:6" ht="15">
      <c r="A81" s="136">
        <v>171266</v>
      </c>
      <c r="B81" s="186" t="str">
        <f>PLANILHA!E33</f>
        <v>Curva 90 graus para eletroduto, PVC, roscável, Dn 50mm (1 1/2") - fornecimento e instalação</v>
      </c>
      <c r="C81" s="187"/>
      <c r="D81" s="187"/>
      <c r="E81" s="188"/>
      <c r="F81" s="143" t="s">
        <v>42</v>
      </c>
    </row>
    <row r="82" spans="1:6" ht="15">
      <c r="A82" s="136" t="s">
        <v>55</v>
      </c>
      <c r="B82" s="129" t="s">
        <v>56</v>
      </c>
      <c r="C82" s="118" t="s">
        <v>42</v>
      </c>
      <c r="D82" s="118" t="s">
        <v>57</v>
      </c>
      <c r="E82" s="119" t="s">
        <v>58</v>
      </c>
      <c r="F82" s="137" t="s">
        <v>59</v>
      </c>
    </row>
    <row r="83" spans="1:6" ht="14.25">
      <c r="A83" s="138" t="s">
        <v>118</v>
      </c>
      <c r="B83" s="126" t="s">
        <v>111</v>
      </c>
      <c r="C83" s="112" t="s">
        <v>42</v>
      </c>
      <c r="D83" s="112">
        <v>1</v>
      </c>
      <c r="E83" s="120">
        <v>6.55</v>
      </c>
      <c r="F83" s="139">
        <f t="shared" ref="F83:F85" si="8">E83*D83</f>
        <v>6.55</v>
      </c>
    </row>
    <row r="84" spans="1:6" ht="14.25">
      <c r="A84" s="138" t="s">
        <v>116</v>
      </c>
      <c r="B84" s="126" t="s">
        <v>112</v>
      </c>
      <c r="C84" s="112" t="s">
        <v>86</v>
      </c>
      <c r="D84" s="112">
        <v>0.2</v>
      </c>
      <c r="E84" s="120">
        <v>18.45</v>
      </c>
      <c r="F84" s="139">
        <f t="shared" si="8"/>
        <v>3.69</v>
      </c>
    </row>
    <row r="85" spans="1:6" ht="28.5">
      <c r="A85" s="138" t="s">
        <v>117</v>
      </c>
      <c r="B85" s="126" t="s">
        <v>113</v>
      </c>
      <c r="C85" s="112" t="s">
        <v>86</v>
      </c>
      <c r="D85" s="112">
        <v>0.4</v>
      </c>
      <c r="E85" s="120">
        <v>23.05</v>
      </c>
      <c r="F85" s="139">
        <f t="shared" si="8"/>
        <v>9.2200000000000006</v>
      </c>
    </row>
    <row r="86" spans="1:6" ht="15">
      <c r="A86" s="138"/>
      <c r="B86" s="130"/>
      <c r="C86" s="115"/>
      <c r="D86" s="115"/>
      <c r="E86" s="121" t="s">
        <v>60</v>
      </c>
      <c r="F86" s="140">
        <f>F85+F84+F83</f>
        <v>19.46</v>
      </c>
    </row>
    <row r="87" spans="1:6">
      <c r="A87" s="144"/>
      <c r="F87" s="145"/>
    </row>
    <row r="88" spans="1:6" ht="15">
      <c r="A88" s="136">
        <v>171044</v>
      </c>
      <c r="B88" s="186" t="str">
        <f>PLANILHA!E34</f>
        <v>Luva para eletroduto, PVC, roscável, DN 50mm (1 1/2") - fornecimento e instalação</v>
      </c>
      <c r="C88" s="187"/>
      <c r="D88" s="187"/>
      <c r="E88" s="188"/>
      <c r="F88" s="143" t="s">
        <v>42</v>
      </c>
    </row>
    <row r="89" spans="1:6" ht="15">
      <c r="A89" s="136" t="s">
        <v>55</v>
      </c>
      <c r="B89" s="129" t="s">
        <v>56</v>
      </c>
      <c r="C89" s="118" t="s">
        <v>42</v>
      </c>
      <c r="D89" s="118" t="s">
        <v>57</v>
      </c>
      <c r="E89" s="119" t="s">
        <v>58</v>
      </c>
      <c r="F89" s="137" t="s">
        <v>59</v>
      </c>
    </row>
    <row r="90" spans="1:6" ht="14.25">
      <c r="A90" s="138" t="s">
        <v>114</v>
      </c>
      <c r="B90" s="126" t="s">
        <v>120</v>
      </c>
      <c r="C90" s="112" t="s">
        <v>42</v>
      </c>
      <c r="D90" s="112">
        <v>1</v>
      </c>
      <c r="E90" s="120">
        <v>10.44</v>
      </c>
      <c r="F90" s="139">
        <f t="shared" ref="F90:F92" si="9">E90*D90</f>
        <v>10.44</v>
      </c>
    </row>
    <row r="91" spans="1:6" ht="14.25">
      <c r="A91" s="138" t="s">
        <v>116</v>
      </c>
      <c r="B91" s="126" t="s">
        <v>112</v>
      </c>
      <c r="C91" s="112" t="s">
        <v>86</v>
      </c>
      <c r="D91" s="112">
        <v>0.05</v>
      </c>
      <c r="E91" s="120">
        <v>18.95</v>
      </c>
      <c r="F91" s="139">
        <v>0.92</v>
      </c>
    </row>
    <row r="92" spans="1:6" ht="28.5">
      <c r="A92" s="138" t="s">
        <v>119</v>
      </c>
      <c r="B92" s="126" t="s">
        <v>110</v>
      </c>
      <c r="C92" s="112" t="s">
        <v>86</v>
      </c>
      <c r="D92" s="112">
        <v>0.1</v>
      </c>
      <c r="E92" s="120">
        <v>23.05</v>
      </c>
      <c r="F92" s="139">
        <f t="shared" si="9"/>
        <v>2.3050000000000002</v>
      </c>
    </row>
    <row r="93" spans="1:6" ht="15">
      <c r="A93" s="138"/>
      <c r="B93" s="130"/>
      <c r="C93" s="115"/>
      <c r="D93" s="115"/>
      <c r="E93" s="121" t="s">
        <v>60</v>
      </c>
      <c r="F93" s="140">
        <f>F92+F91+F90</f>
        <v>13.664999999999999</v>
      </c>
    </row>
    <row r="94" spans="1:6">
      <c r="A94" s="144"/>
      <c r="F94" s="145"/>
    </row>
    <row r="95" spans="1:6" ht="15">
      <c r="A95" s="136">
        <v>170388</v>
      </c>
      <c r="B95" s="186" t="str">
        <f>PLANILHA!E35</f>
        <v>Disjuntor tipo nema, bipolar 10 até 50 A, a tensão máxima 415V</v>
      </c>
      <c r="C95" s="187"/>
      <c r="D95" s="187"/>
      <c r="E95" s="188"/>
      <c r="F95" s="143" t="s">
        <v>42</v>
      </c>
    </row>
    <row r="96" spans="1:6" ht="15">
      <c r="A96" s="136" t="s">
        <v>55</v>
      </c>
      <c r="B96" s="129" t="s">
        <v>56</v>
      </c>
      <c r="C96" s="118" t="s">
        <v>42</v>
      </c>
      <c r="D96" s="118" t="s">
        <v>57</v>
      </c>
      <c r="E96" s="119" t="s">
        <v>58</v>
      </c>
      <c r="F96" s="137" t="s">
        <v>59</v>
      </c>
    </row>
    <row r="97" spans="1:6" ht="14.25">
      <c r="A97" s="138" t="s">
        <v>121</v>
      </c>
      <c r="B97" s="126" t="s">
        <v>122</v>
      </c>
      <c r="C97" s="112" t="s">
        <v>42</v>
      </c>
      <c r="D97" s="112">
        <v>1</v>
      </c>
      <c r="E97" s="120">
        <v>300.33999999999997</v>
      </c>
      <c r="F97" s="139">
        <f t="shared" ref="F97:F99" si="10">E97*D97</f>
        <v>300.33999999999997</v>
      </c>
    </row>
    <row r="98" spans="1:6" ht="14.25">
      <c r="A98" s="138" t="s">
        <v>116</v>
      </c>
      <c r="B98" s="126" t="s">
        <v>109</v>
      </c>
      <c r="C98" s="112" t="s">
        <v>86</v>
      </c>
      <c r="D98" s="112">
        <v>0.9</v>
      </c>
      <c r="E98" s="120">
        <v>18.45</v>
      </c>
      <c r="F98" s="139">
        <f t="shared" si="10"/>
        <v>16.605</v>
      </c>
    </row>
    <row r="99" spans="1:6" ht="28.5">
      <c r="A99" s="138" t="s">
        <v>117</v>
      </c>
      <c r="B99" s="126" t="s">
        <v>110</v>
      </c>
      <c r="C99" s="112" t="s">
        <v>86</v>
      </c>
      <c r="D99" s="112">
        <v>0.9</v>
      </c>
      <c r="E99" s="120">
        <v>23.05</v>
      </c>
      <c r="F99" s="139">
        <f t="shared" si="10"/>
        <v>20.745000000000001</v>
      </c>
    </row>
    <row r="100" spans="1:6" ht="15">
      <c r="A100" s="138"/>
      <c r="B100" s="130"/>
      <c r="C100" s="115"/>
      <c r="D100" s="115"/>
      <c r="E100" s="121" t="s">
        <v>60</v>
      </c>
      <c r="F100" s="140">
        <v>337.7</v>
      </c>
    </row>
    <row r="101" spans="1:6">
      <c r="A101" s="144"/>
      <c r="F101" s="145"/>
    </row>
    <row r="102" spans="1:6" ht="15">
      <c r="A102" s="136">
        <v>170418</v>
      </c>
      <c r="B102" s="186" t="str">
        <f>PLANILHA!E36</f>
        <v>Cabo de cobre 4mm2 - 1 KV</v>
      </c>
      <c r="C102" s="187"/>
      <c r="D102" s="187"/>
      <c r="E102" s="188"/>
      <c r="F102" s="143" t="s">
        <v>64</v>
      </c>
    </row>
    <row r="103" spans="1:6" ht="15">
      <c r="A103" s="136" t="s">
        <v>55</v>
      </c>
      <c r="B103" s="129" t="s">
        <v>56</v>
      </c>
      <c r="C103" s="118" t="s">
        <v>42</v>
      </c>
      <c r="D103" s="118" t="s">
        <v>57</v>
      </c>
      <c r="E103" s="119" t="s">
        <v>58</v>
      </c>
      <c r="F103" s="137" t="s">
        <v>59</v>
      </c>
    </row>
    <row r="104" spans="1:6" ht="14.25">
      <c r="A104" s="138" t="s">
        <v>123</v>
      </c>
      <c r="B104" s="126" t="s">
        <v>126</v>
      </c>
      <c r="C104" s="112" t="s">
        <v>64</v>
      </c>
      <c r="D104" s="112">
        <v>1.02</v>
      </c>
      <c r="E104" s="120">
        <v>2.8</v>
      </c>
      <c r="F104" s="139">
        <f t="shared" ref="F104:F107" si="11">E104*D104</f>
        <v>2.8559999999999999</v>
      </c>
    </row>
    <row r="105" spans="1:6" ht="14.25">
      <c r="A105" s="138" t="s">
        <v>124</v>
      </c>
      <c r="B105" s="126" t="s">
        <v>127</v>
      </c>
      <c r="C105" s="112" t="s">
        <v>64</v>
      </c>
      <c r="D105" s="112">
        <v>0.05</v>
      </c>
      <c r="E105" s="120">
        <v>1.31</v>
      </c>
      <c r="F105" s="139">
        <f t="shared" si="11"/>
        <v>6.5500000000000003E-2</v>
      </c>
    </row>
    <row r="106" spans="1:6" ht="14.25">
      <c r="A106" s="138" t="s">
        <v>125</v>
      </c>
      <c r="B106" s="126" t="s">
        <v>112</v>
      </c>
      <c r="C106" s="112" t="s">
        <v>86</v>
      </c>
      <c r="D106" s="112">
        <v>0.11</v>
      </c>
      <c r="E106" s="120">
        <v>18.45</v>
      </c>
      <c r="F106" s="139">
        <f t="shared" si="11"/>
        <v>2.0295000000000001</v>
      </c>
    </row>
    <row r="107" spans="1:6" ht="28.5">
      <c r="A107" s="138" t="s">
        <v>117</v>
      </c>
      <c r="B107" s="126" t="s">
        <v>110</v>
      </c>
      <c r="C107" s="112" t="s">
        <v>86</v>
      </c>
      <c r="D107" s="112">
        <v>0.11</v>
      </c>
      <c r="E107" s="120">
        <v>23.05</v>
      </c>
      <c r="F107" s="139">
        <f t="shared" si="11"/>
        <v>2.5355000000000003</v>
      </c>
    </row>
    <row r="108" spans="1:6" ht="15">
      <c r="A108" s="138"/>
      <c r="B108" s="130"/>
      <c r="C108" s="115"/>
      <c r="D108" s="115"/>
      <c r="E108" s="121" t="s">
        <v>60</v>
      </c>
      <c r="F108" s="140">
        <v>7.5</v>
      </c>
    </row>
    <row r="109" spans="1:6">
      <c r="A109" s="144"/>
      <c r="F109" s="145"/>
    </row>
    <row r="110" spans="1:6" ht="15">
      <c r="A110" s="136">
        <v>171003</v>
      </c>
      <c r="B110" s="186" t="str">
        <f>PLANILHA!E37</f>
        <v>Luminária de led para iluminação publica, de 98 w até 137 w - fornecimento e instalação</v>
      </c>
      <c r="C110" s="187"/>
      <c r="D110" s="187"/>
      <c r="E110" s="188"/>
      <c r="F110" s="143" t="s">
        <v>42</v>
      </c>
    </row>
    <row r="111" spans="1:6" ht="15">
      <c r="A111" s="136" t="s">
        <v>55</v>
      </c>
      <c r="B111" s="129" t="s">
        <v>56</v>
      </c>
      <c r="C111" s="118" t="s">
        <v>42</v>
      </c>
      <c r="D111" s="118" t="s">
        <v>57</v>
      </c>
      <c r="E111" s="119" t="s">
        <v>58</v>
      </c>
      <c r="F111" s="137" t="s">
        <v>59</v>
      </c>
    </row>
    <row r="112" spans="1:6" ht="14.25">
      <c r="A112" s="138" t="s">
        <v>128</v>
      </c>
      <c r="B112" s="126" t="s">
        <v>129</v>
      </c>
      <c r="C112" s="112" t="s">
        <v>42</v>
      </c>
      <c r="D112" s="112">
        <v>1</v>
      </c>
      <c r="E112" s="120">
        <v>43.61</v>
      </c>
      <c r="F112" s="139">
        <f t="shared" ref="F112:F114" si="12">E112*D112</f>
        <v>43.61</v>
      </c>
    </row>
    <row r="113" spans="1:6" ht="14.25">
      <c r="A113" s="138" t="s">
        <v>125</v>
      </c>
      <c r="B113" s="126" t="s">
        <v>109</v>
      </c>
      <c r="C113" s="112" t="s">
        <v>86</v>
      </c>
      <c r="D113" s="112">
        <v>0.03</v>
      </c>
      <c r="E113" s="120">
        <v>18.45</v>
      </c>
      <c r="F113" s="139">
        <f t="shared" si="12"/>
        <v>0.55349999999999999</v>
      </c>
    </row>
    <row r="114" spans="1:6" ht="28.5">
      <c r="A114" s="138" t="s">
        <v>117</v>
      </c>
      <c r="B114" s="126" t="s">
        <v>110</v>
      </c>
      <c r="C114" s="112" t="s">
        <v>86</v>
      </c>
      <c r="D114" s="112">
        <v>0.06</v>
      </c>
      <c r="E114" s="120">
        <v>23.05</v>
      </c>
      <c r="F114" s="139">
        <f t="shared" si="12"/>
        <v>1.383</v>
      </c>
    </row>
    <row r="115" spans="1:6" ht="15">
      <c r="A115" s="138"/>
      <c r="B115" s="130"/>
      <c r="C115" s="115"/>
      <c r="D115" s="115"/>
      <c r="E115" s="121" t="s">
        <v>60</v>
      </c>
      <c r="F115" s="140">
        <v>45.54</v>
      </c>
    </row>
    <row r="116" spans="1:6">
      <c r="A116" s="144"/>
      <c r="F116" s="145"/>
    </row>
    <row r="117" spans="1:6" ht="15">
      <c r="A117" s="136">
        <v>170973</v>
      </c>
      <c r="B117" s="186" t="str">
        <f>PLANILHA!E38</f>
        <v>Haste de cobre p/ aterram. 3/4"x3m s/ conector</v>
      </c>
      <c r="C117" s="187"/>
      <c r="D117" s="187"/>
      <c r="E117" s="188"/>
      <c r="F117" s="143" t="s">
        <v>42</v>
      </c>
    </row>
    <row r="118" spans="1:6" ht="15">
      <c r="A118" s="136" t="s">
        <v>55</v>
      </c>
      <c r="B118" s="129" t="s">
        <v>56</v>
      </c>
      <c r="C118" s="118" t="s">
        <v>42</v>
      </c>
      <c r="D118" s="118" t="s">
        <v>57</v>
      </c>
      <c r="E118" s="119" t="s">
        <v>58</v>
      </c>
      <c r="F118" s="137" t="s">
        <v>59</v>
      </c>
    </row>
    <row r="119" spans="1:6" ht="14.25">
      <c r="A119" s="138" t="s">
        <v>130</v>
      </c>
      <c r="B119" s="126" t="s">
        <v>131</v>
      </c>
      <c r="C119" s="112" t="s">
        <v>42</v>
      </c>
      <c r="D119" s="112">
        <v>1</v>
      </c>
      <c r="E119" s="120">
        <v>181.46</v>
      </c>
      <c r="F119" s="139">
        <f t="shared" ref="F119:F121" si="13">E119*D119</f>
        <v>181.46</v>
      </c>
    </row>
    <row r="120" spans="1:6" ht="14.25">
      <c r="A120" s="138" t="s">
        <v>125</v>
      </c>
      <c r="B120" s="126" t="s">
        <v>109</v>
      </c>
      <c r="C120" s="112" t="s">
        <v>86</v>
      </c>
      <c r="D120" s="112">
        <v>0.4</v>
      </c>
      <c r="E120" s="120">
        <v>17.350000000000001</v>
      </c>
      <c r="F120" s="139">
        <f t="shared" si="13"/>
        <v>6.9400000000000013</v>
      </c>
    </row>
    <row r="121" spans="1:6" ht="28.5">
      <c r="A121" s="138" t="s">
        <v>117</v>
      </c>
      <c r="B121" s="126" t="s">
        <v>110</v>
      </c>
      <c r="C121" s="112" t="s">
        <v>86</v>
      </c>
      <c r="D121" s="112">
        <v>0.8</v>
      </c>
      <c r="E121" s="120">
        <v>21.5</v>
      </c>
      <c r="F121" s="139">
        <f t="shared" si="13"/>
        <v>17.2</v>
      </c>
    </row>
    <row r="122" spans="1:6" ht="15">
      <c r="A122" s="138"/>
      <c r="B122" s="130"/>
      <c r="C122" s="115"/>
      <c r="D122" s="115"/>
      <c r="E122" s="121" t="s">
        <v>60</v>
      </c>
      <c r="F122" s="140">
        <v>205.7</v>
      </c>
    </row>
    <row r="123" spans="1:6">
      <c r="A123" s="144"/>
      <c r="F123" s="145"/>
    </row>
    <row r="124" spans="1:6" ht="15">
      <c r="A124" s="136">
        <v>171059</v>
      </c>
      <c r="B124" s="186" t="str">
        <f>PLANILHA!E39</f>
        <v xml:space="preserve">Rele fotoeletrico </v>
      </c>
      <c r="C124" s="187"/>
      <c r="D124" s="187"/>
      <c r="E124" s="188"/>
      <c r="F124" s="143" t="s">
        <v>42</v>
      </c>
    </row>
    <row r="125" spans="1:6" ht="15">
      <c r="A125" s="136" t="s">
        <v>55</v>
      </c>
      <c r="B125" s="129" t="s">
        <v>56</v>
      </c>
      <c r="C125" s="118" t="s">
        <v>42</v>
      </c>
      <c r="D125" s="118" t="s">
        <v>57</v>
      </c>
      <c r="E125" s="119" t="s">
        <v>58</v>
      </c>
      <c r="F125" s="137" t="s">
        <v>59</v>
      </c>
    </row>
    <row r="126" spans="1:6" ht="14.25">
      <c r="A126" s="138" t="s">
        <v>132</v>
      </c>
      <c r="B126" s="126" t="s">
        <v>133</v>
      </c>
      <c r="C126" s="112" t="s">
        <v>42</v>
      </c>
      <c r="D126" s="112">
        <v>1</v>
      </c>
      <c r="E126" s="120">
        <v>44.9</v>
      </c>
      <c r="F126" s="139">
        <f t="shared" ref="F126:F128" si="14">E126*D126</f>
        <v>44.9</v>
      </c>
    </row>
    <row r="127" spans="1:6" ht="14.25">
      <c r="A127" s="138" t="s">
        <v>125</v>
      </c>
      <c r="B127" s="126" t="s">
        <v>112</v>
      </c>
      <c r="C127" s="112" t="s">
        <v>86</v>
      </c>
      <c r="D127" s="112">
        <v>1</v>
      </c>
      <c r="E127" s="120">
        <v>18.45</v>
      </c>
      <c r="F127" s="139">
        <f t="shared" si="14"/>
        <v>18.45</v>
      </c>
    </row>
    <row r="128" spans="1:6" ht="28.5">
      <c r="A128" s="138" t="s">
        <v>119</v>
      </c>
      <c r="B128" s="126" t="s">
        <v>110</v>
      </c>
      <c r="C128" s="112" t="s">
        <v>86</v>
      </c>
      <c r="D128" s="112">
        <v>2</v>
      </c>
      <c r="E128" s="120">
        <v>23.05</v>
      </c>
      <c r="F128" s="139">
        <f t="shared" si="14"/>
        <v>46.1</v>
      </c>
    </row>
    <row r="129" spans="1:6" ht="15">
      <c r="A129" s="138"/>
      <c r="B129" s="130"/>
      <c r="C129" s="115"/>
      <c r="D129" s="115"/>
      <c r="E129" s="121" t="s">
        <v>60</v>
      </c>
      <c r="F129" s="140">
        <f>F128+F127+F126</f>
        <v>109.44999999999999</v>
      </c>
    </row>
    <row r="130" spans="1:6">
      <c r="A130" s="144"/>
      <c r="F130" s="145"/>
    </row>
    <row r="131" spans="1:6" ht="15">
      <c r="A131" s="136">
        <v>170745</v>
      </c>
      <c r="B131" s="186" t="s">
        <v>211</v>
      </c>
      <c r="C131" s="187"/>
      <c r="D131" s="187"/>
      <c r="E131" s="188"/>
      <c r="F131" s="143" t="s">
        <v>64</v>
      </c>
    </row>
    <row r="132" spans="1:6" ht="15">
      <c r="A132" s="136" t="s">
        <v>55</v>
      </c>
      <c r="B132" s="129" t="s">
        <v>56</v>
      </c>
      <c r="C132" s="118" t="s">
        <v>42</v>
      </c>
      <c r="D132" s="118" t="s">
        <v>57</v>
      </c>
      <c r="E132" s="119" t="s">
        <v>58</v>
      </c>
      <c r="F132" s="137" t="s">
        <v>59</v>
      </c>
    </row>
    <row r="133" spans="1:6" ht="14.25">
      <c r="A133" s="138" t="s">
        <v>124</v>
      </c>
      <c r="B133" s="126" t="s">
        <v>127</v>
      </c>
      <c r="C133" s="112" t="s">
        <v>64</v>
      </c>
      <c r="D133" s="112">
        <v>0.08</v>
      </c>
      <c r="E133" s="120">
        <v>1.31</v>
      </c>
      <c r="F133" s="139">
        <f t="shared" ref="F133:F136" si="15">E133*D133</f>
        <v>0.1048</v>
      </c>
    </row>
    <row r="134" spans="1:6" ht="14.25">
      <c r="A134" s="138" t="s">
        <v>134</v>
      </c>
      <c r="B134" s="126" t="s">
        <v>135</v>
      </c>
      <c r="C134" s="112" t="s">
        <v>64</v>
      </c>
      <c r="D134" s="112">
        <v>1.02</v>
      </c>
      <c r="E134" s="120">
        <v>7.46</v>
      </c>
      <c r="F134" s="139">
        <f t="shared" si="15"/>
        <v>7.6092000000000004</v>
      </c>
    </row>
    <row r="135" spans="1:6" ht="14.25">
      <c r="A135" s="138" t="s">
        <v>116</v>
      </c>
      <c r="B135" s="126" t="s">
        <v>109</v>
      </c>
      <c r="C135" s="112" t="s">
        <v>86</v>
      </c>
      <c r="D135" s="112">
        <v>0.13</v>
      </c>
      <c r="E135" s="120">
        <v>18.45</v>
      </c>
      <c r="F135" s="139">
        <f t="shared" si="15"/>
        <v>2.3984999999999999</v>
      </c>
    </row>
    <row r="136" spans="1:6" ht="28.5">
      <c r="A136" s="138" t="s">
        <v>117</v>
      </c>
      <c r="B136" s="126" t="s">
        <v>113</v>
      </c>
      <c r="C136" s="112" t="s">
        <v>86</v>
      </c>
      <c r="D136" s="112">
        <v>0.13</v>
      </c>
      <c r="E136" s="120">
        <v>23.05</v>
      </c>
      <c r="F136" s="139">
        <f t="shared" si="15"/>
        <v>2.9965000000000002</v>
      </c>
    </row>
    <row r="137" spans="1:6" ht="15">
      <c r="A137" s="138"/>
      <c r="B137" s="130"/>
      <c r="C137" s="115"/>
      <c r="D137" s="115"/>
      <c r="E137" s="121" t="s">
        <v>60</v>
      </c>
      <c r="F137" s="140">
        <v>13.11</v>
      </c>
    </row>
    <row r="138" spans="1:6">
      <c r="A138" s="144"/>
      <c r="F138" s="145"/>
    </row>
    <row r="139" spans="1:6" ht="15">
      <c r="A139" s="136">
        <v>21127</v>
      </c>
      <c r="B139" s="186" t="str">
        <f>PLANILHA!E41</f>
        <v>Fita isolant adesiva antichama, uso até 750V, em rolo de 19 mm x 5m</v>
      </c>
      <c r="C139" s="187"/>
      <c r="D139" s="187"/>
      <c r="E139" s="188"/>
      <c r="F139" s="143" t="s">
        <v>42</v>
      </c>
    </row>
    <row r="140" spans="1:6" ht="15">
      <c r="A140" s="136" t="s">
        <v>55</v>
      </c>
      <c r="B140" s="129" t="s">
        <v>56</v>
      </c>
      <c r="C140" s="118" t="s">
        <v>42</v>
      </c>
      <c r="D140" s="118" t="s">
        <v>57</v>
      </c>
      <c r="E140" s="119" t="s">
        <v>58</v>
      </c>
      <c r="F140" s="137" t="s">
        <v>59</v>
      </c>
    </row>
    <row r="141" spans="1:6" ht="28.5">
      <c r="A141" s="138">
        <v>21127</v>
      </c>
      <c r="B141" s="126" t="str">
        <f>B139</f>
        <v>Fita isolant adesiva antichama, uso até 750V, em rolo de 19 mm x 5m</v>
      </c>
      <c r="C141" s="112" t="s">
        <v>42</v>
      </c>
      <c r="D141" s="112">
        <v>1</v>
      </c>
      <c r="E141" s="120">
        <f>PLANILHA!H41</f>
        <v>5.0199999999999996</v>
      </c>
      <c r="F141" s="139">
        <f t="shared" ref="F141" si="16">E141*D141</f>
        <v>5.0199999999999996</v>
      </c>
    </row>
    <row r="142" spans="1:6" ht="15">
      <c r="A142" s="138"/>
      <c r="B142" s="130"/>
      <c r="C142" s="115"/>
      <c r="D142" s="115"/>
      <c r="E142" s="121" t="s">
        <v>60</v>
      </c>
      <c r="F142" s="140">
        <v>12.77</v>
      </c>
    </row>
    <row r="143" spans="1:6">
      <c r="A143" s="144"/>
      <c r="F143" s="145"/>
    </row>
    <row r="144" spans="1:6" ht="15">
      <c r="A144" s="136">
        <v>180414</v>
      </c>
      <c r="B144" s="186"/>
      <c r="C144" s="187"/>
      <c r="D144" s="187"/>
      <c r="E144" s="188"/>
      <c r="F144" s="143" t="s">
        <v>42</v>
      </c>
    </row>
    <row r="145" spans="1:6" ht="15">
      <c r="A145" s="136" t="s">
        <v>55</v>
      </c>
      <c r="B145" s="129" t="s">
        <v>56</v>
      </c>
      <c r="C145" s="118" t="s">
        <v>42</v>
      </c>
      <c r="D145" s="118" t="s">
        <v>57</v>
      </c>
      <c r="E145" s="119" t="s">
        <v>58</v>
      </c>
      <c r="F145" s="137" t="s">
        <v>59</v>
      </c>
    </row>
    <row r="146" spans="1:6" ht="14.25">
      <c r="A146" s="138" t="s">
        <v>137</v>
      </c>
      <c r="B146" s="126" t="s">
        <v>61</v>
      </c>
      <c r="C146" s="112" t="s">
        <v>11</v>
      </c>
      <c r="D146" s="112">
        <v>0.15</v>
      </c>
      <c r="E146" s="120">
        <v>72.64</v>
      </c>
      <c r="F146" s="139">
        <f t="shared" ref="F146:F152" si="17">E146*D146</f>
        <v>10.895999999999999</v>
      </c>
    </row>
    <row r="147" spans="1:6" ht="14.25">
      <c r="A147" s="138" t="s">
        <v>136</v>
      </c>
      <c r="B147" s="126" t="s">
        <v>143</v>
      </c>
      <c r="C147" s="112" t="s">
        <v>11</v>
      </c>
      <c r="D147" s="112">
        <v>1.7999999999999999E-2</v>
      </c>
      <c r="E147" s="120">
        <v>811.12</v>
      </c>
      <c r="F147" s="139">
        <f t="shared" si="17"/>
        <v>14.600159999999999</v>
      </c>
    </row>
    <row r="148" spans="1:6" ht="28.5">
      <c r="A148" s="138" t="s">
        <v>138</v>
      </c>
      <c r="B148" s="126" t="s">
        <v>144</v>
      </c>
      <c r="C148" s="112" t="s">
        <v>11</v>
      </c>
      <c r="D148" s="112">
        <v>2.5000000000000001E-2</v>
      </c>
      <c r="E148" s="120">
        <v>3384.41</v>
      </c>
      <c r="F148" s="139">
        <f t="shared" si="17"/>
        <v>84.610250000000008</v>
      </c>
    </row>
    <row r="149" spans="1:6" ht="14.25">
      <c r="A149" s="138" t="s">
        <v>139</v>
      </c>
      <c r="B149" s="126" t="s">
        <v>145</v>
      </c>
      <c r="C149" s="112" t="s">
        <v>1</v>
      </c>
      <c r="D149" s="112">
        <v>0.54</v>
      </c>
      <c r="E149" s="120">
        <v>95.22</v>
      </c>
      <c r="F149" s="139">
        <f t="shared" si="17"/>
        <v>51.418800000000005</v>
      </c>
    </row>
    <row r="150" spans="1:6" ht="14.25">
      <c r="A150" s="138" t="s">
        <v>140</v>
      </c>
      <c r="B150" s="126" t="s">
        <v>146</v>
      </c>
      <c r="C150" s="112" t="s">
        <v>1</v>
      </c>
      <c r="D150" s="112">
        <v>0.56999999999999995</v>
      </c>
      <c r="E150" s="120">
        <v>11.69</v>
      </c>
      <c r="F150" s="139">
        <f t="shared" si="17"/>
        <v>6.6632999999999996</v>
      </c>
    </row>
    <row r="151" spans="1:6" ht="14.25">
      <c r="A151" s="138" t="s">
        <v>141</v>
      </c>
      <c r="B151" s="126" t="s">
        <v>147</v>
      </c>
      <c r="C151" s="112" t="s">
        <v>1</v>
      </c>
      <c r="D151" s="112">
        <v>0.56999999999999995</v>
      </c>
      <c r="E151" s="120">
        <v>47.73</v>
      </c>
      <c r="F151" s="139">
        <f t="shared" si="17"/>
        <v>27.206099999999996</v>
      </c>
    </row>
    <row r="152" spans="1:6" ht="14.25">
      <c r="A152" s="138" t="s">
        <v>142</v>
      </c>
      <c r="B152" s="126" t="s">
        <v>148</v>
      </c>
      <c r="C152" s="112" t="s">
        <v>1</v>
      </c>
      <c r="D152" s="122">
        <v>0.09</v>
      </c>
      <c r="E152" s="120">
        <v>52.93</v>
      </c>
      <c r="F152" s="139">
        <f t="shared" si="17"/>
        <v>4.7637</v>
      </c>
    </row>
    <row r="153" spans="1:6" ht="15">
      <c r="A153" s="138"/>
      <c r="B153" s="130"/>
      <c r="C153" s="115"/>
      <c r="D153" s="115"/>
      <c r="E153" s="121" t="s">
        <v>60</v>
      </c>
      <c r="F153" s="140">
        <v>200.16</v>
      </c>
    </row>
    <row r="154" spans="1:6">
      <c r="A154" s="144"/>
      <c r="F154" s="145"/>
    </row>
    <row r="155" spans="1:6" ht="15">
      <c r="A155" s="136">
        <v>102706</v>
      </c>
      <c r="B155" s="186" t="s">
        <v>206</v>
      </c>
      <c r="C155" s="187"/>
      <c r="D155" s="187"/>
      <c r="E155" s="188"/>
      <c r="F155" s="143" t="s">
        <v>42</v>
      </c>
    </row>
    <row r="156" spans="1:6" ht="15">
      <c r="A156" s="136" t="s">
        <v>55</v>
      </c>
      <c r="B156" s="129" t="s">
        <v>56</v>
      </c>
      <c r="C156" s="118" t="s">
        <v>42</v>
      </c>
      <c r="D156" s="118" t="s">
        <v>57</v>
      </c>
      <c r="E156" s="119" t="s">
        <v>58</v>
      </c>
      <c r="F156" s="137" t="s">
        <v>59</v>
      </c>
    </row>
    <row r="157" spans="1:6" ht="28.5">
      <c r="A157" s="138" t="s">
        <v>207</v>
      </c>
      <c r="B157" s="126" t="s">
        <v>208</v>
      </c>
      <c r="C157" s="112" t="s">
        <v>209</v>
      </c>
      <c r="D157" s="112">
        <v>1</v>
      </c>
      <c r="E157" s="120">
        <v>772.5</v>
      </c>
      <c r="F157" s="139">
        <f t="shared" ref="F157:F158" si="18">E157*D157</f>
        <v>772.5</v>
      </c>
    </row>
    <row r="158" spans="1:6" ht="14.25">
      <c r="A158" s="138">
        <v>280004</v>
      </c>
      <c r="B158" s="126" t="s">
        <v>210</v>
      </c>
      <c r="C158" s="112" t="s">
        <v>172</v>
      </c>
      <c r="D158" s="112">
        <v>0.5</v>
      </c>
      <c r="E158" s="120">
        <v>18.22</v>
      </c>
      <c r="F158" s="139">
        <f t="shared" si="18"/>
        <v>9.11</v>
      </c>
    </row>
    <row r="159" spans="1:6" ht="28.5">
      <c r="A159" s="138">
        <v>280023</v>
      </c>
      <c r="B159" s="126" t="s">
        <v>149</v>
      </c>
      <c r="C159" s="112" t="s">
        <v>172</v>
      </c>
      <c r="D159" s="112">
        <v>0.5</v>
      </c>
      <c r="E159" s="120">
        <v>22.82</v>
      </c>
      <c r="F159" s="139">
        <v>11.41</v>
      </c>
    </row>
    <row r="160" spans="1:6" ht="15.75" thickBot="1">
      <c r="A160" s="146"/>
      <c r="B160" s="147"/>
      <c r="C160" s="148"/>
      <c r="D160" s="148"/>
      <c r="E160" s="149" t="s">
        <v>60</v>
      </c>
      <c r="F160" s="150">
        <v>793.02</v>
      </c>
    </row>
    <row r="165" ht="30.75" customHeight="1"/>
  </sheetData>
  <mergeCells count="22">
    <mergeCell ref="B155:E155"/>
    <mergeCell ref="B117:E117"/>
    <mergeCell ref="B124:E124"/>
    <mergeCell ref="B131:E131"/>
    <mergeCell ref="B139:E139"/>
    <mergeCell ref="B144:E144"/>
    <mergeCell ref="B81:E81"/>
    <mergeCell ref="B88:E88"/>
    <mergeCell ref="B95:E95"/>
    <mergeCell ref="B102:E102"/>
    <mergeCell ref="B110:E110"/>
    <mergeCell ref="B35:E35"/>
    <mergeCell ref="B73:E73"/>
    <mergeCell ref="B45:E45"/>
    <mergeCell ref="B53:E53"/>
    <mergeCell ref="B59:E59"/>
    <mergeCell ref="B66:E66"/>
    <mergeCell ref="B11:E11"/>
    <mergeCell ref="B2:E2"/>
    <mergeCell ref="A1:F1"/>
    <mergeCell ref="B22:E22"/>
    <mergeCell ref="B28:E28"/>
  </mergeCells>
  <printOptions horizontalCentered="1"/>
  <pageMargins left="0.31" right="0.18" top="0.78740157480314965" bottom="0.78740157480314965" header="0.31496062992125984" footer="0.31496062992125984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3" sqref="L23"/>
    </sheetView>
  </sheetViews>
  <sheetFormatPr defaultRowHeight="12.75"/>
  <sheetData/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3" zoomScale="80" zoomScaleNormal="80" workbookViewId="0">
      <selection activeCell="A8" sqref="A8:G8"/>
    </sheetView>
  </sheetViews>
  <sheetFormatPr defaultRowHeight="12.75"/>
  <cols>
    <col min="2" max="2" width="46.5703125" customWidth="1"/>
    <col min="3" max="3" width="16.7109375" customWidth="1"/>
    <col min="4" max="4" width="10" customWidth="1"/>
    <col min="5" max="7" width="16.7109375" customWidth="1"/>
  </cols>
  <sheetData>
    <row r="1" spans="1:7">
      <c r="A1" s="199" t="s">
        <v>43</v>
      </c>
      <c r="B1" s="200"/>
      <c r="C1" s="200"/>
      <c r="D1" s="200"/>
      <c r="E1" s="200"/>
      <c r="F1" s="200"/>
      <c r="G1" s="201"/>
    </row>
    <row r="2" spans="1:7" ht="59.25" customHeight="1" thickBot="1">
      <c r="A2" s="202"/>
      <c r="B2" s="203"/>
      <c r="C2" s="203"/>
      <c r="D2" s="203"/>
      <c r="E2" s="203"/>
      <c r="F2" s="203"/>
      <c r="G2" s="204"/>
    </row>
    <row r="3" spans="1:7" ht="13.5" thickBot="1">
      <c r="A3" s="35"/>
      <c r="B3" s="35"/>
      <c r="C3" s="36"/>
      <c r="D3" s="37"/>
      <c r="E3" s="38"/>
      <c r="F3" s="35"/>
      <c r="G3" s="35"/>
    </row>
    <row r="4" spans="1:7">
      <c r="A4" s="39" t="s">
        <v>212</v>
      </c>
      <c r="B4" s="40"/>
      <c r="C4" s="41"/>
      <c r="D4" s="42"/>
      <c r="E4" s="43"/>
      <c r="F4" s="44"/>
      <c r="G4" s="44"/>
    </row>
    <row r="5" spans="1:7">
      <c r="A5" s="45" t="s">
        <v>76</v>
      </c>
      <c r="B5" s="46"/>
      <c r="C5" s="36"/>
      <c r="D5" s="37"/>
      <c r="E5" s="47"/>
      <c r="F5" s="48"/>
      <c r="G5" s="35"/>
    </row>
    <row r="6" spans="1:7" ht="13.5" thickBot="1">
      <c r="A6" s="49" t="s">
        <v>214</v>
      </c>
      <c r="B6" s="50"/>
      <c r="C6" s="51"/>
      <c r="D6" s="52"/>
      <c r="E6" s="53"/>
      <c r="F6" s="54"/>
      <c r="G6" s="54"/>
    </row>
    <row r="7" spans="1:7">
      <c r="A7" s="46"/>
      <c r="B7" s="46"/>
      <c r="C7" s="36"/>
      <c r="D7" s="37"/>
      <c r="E7" s="47"/>
      <c r="F7" s="35"/>
      <c r="G7" s="35"/>
    </row>
    <row r="8" spans="1:7" ht="15">
      <c r="A8" s="197" t="s">
        <v>17</v>
      </c>
      <c r="B8" s="198"/>
      <c r="C8" s="198"/>
      <c r="D8" s="198"/>
      <c r="E8" s="198"/>
      <c r="F8" s="198"/>
      <c r="G8" s="198"/>
    </row>
    <row r="9" spans="1:7" ht="13.5" thickBot="1">
      <c r="A9" s="55"/>
      <c r="B9" s="55"/>
      <c r="C9" s="55"/>
      <c r="D9" s="55"/>
      <c r="E9" s="55"/>
      <c r="F9" s="55"/>
      <c r="G9" s="55"/>
    </row>
    <row r="10" spans="1:7">
      <c r="A10" s="56" t="s">
        <v>0</v>
      </c>
      <c r="B10" s="57" t="s">
        <v>8</v>
      </c>
      <c r="C10" s="58" t="s">
        <v>10</v>
      </c>
      <c r="D10" s="57" t="s">
        <v>18</v>
      </c>
      <c r="E10" s="57">
        <v>1</v>
      </c>
      <c r="F10" s="57">
        <v>2</v>
      </c>
      <c r="G10" s="57">
        <v>3</v>
      </c>
    </row>
    <row r="11" spans="1:7">
      <c r="A11" s="59"/>
      <c r="B11" s="60"/>
      <c r="C11" s="61"/>
      <c r="D11" s="62"/>
      <c r="E11" s="62"/>
      <c r="F11" s="62"/>
      <c r="G11" s="62"/>
    </row>
    <row r="12" spans="1:7">
      <c r="A12" s="63">
        <f>PLANILHA!B12</f>
        <v>1</v>
      </c>
      <c r="B12" s="158" t="s">
        <v>16</v>
      </c>
      <c r="C12" s="64">
        <f>PLANILHA!J16</f>
        <v>5402.1427793154144</v>
      </c>
      <c r="D12" s="65">
        <f>C12/$C$28</f>
        <v>2.9350989467847959E-2</v>
      </c>
      <c r="E12" s="66">
        <v>1</v>
      </c>
      <c r="F12" s="65"/>
      <c r="G12" s="62"/>
    </row>
    <row r="13" spans="1:7">
      <c r="A13" s="63"/>
      <c r="B13" s="62"/>
      <c r="C13" s="64"/>
      <c r="D13" s="65"/>
      <c r="E13" s="67">
        <f>C12*E12</f>
        <v>5402.1427793154144</v>
      </c>
      <c r="F13" s="67"/>
      <c r="G13" s="62"/>
    </row>
    <row r="14" spans="1:7">
      <c r="A14" s="63">
        <v>2</v>
      </c>
      <c r="B14" s="157" t="s">
        <v>153</v>
      </c>
      <c r="C14" s="64">
        <f>PLANILHA!J19</f>
        <v>28800.021483620392</v>
      </c>
      <c r="D14" s="65">
        <f>C14/$C$28</f>
        <v>0.15647663561877548</v>
      </c>
      <c r="E14" s="66">
        <v>1</v>
      </c>
      <c r="F14" s="65"/>
      <c r="G14" s="62"/>
    </row>
    <row r="15" spans="1:7">
      <c r="A15" s="63"/>
      <c r="B15" s="62"/>
      <c r="C15" s="64"/>
      <c r="D15" s="65"/>
      <c r="E15" s="67">
        <f>C14*E14</f>
        <v>28800.021483620392</v>
      </c>
      <c r="F15" s="67"/>
      <c r="G15" s="62"/>
    </row>
    <row r="16" spans="1:7">
      <c r="A16" s="63">
        <v>3</v>
      </c>
      <c r="B16" s="156" t="s">
        <v>46</v>
      </c>
      <c r="C16" s="21">
        <v>58633.15</v>
      </c>
      <c r="D16" s="65">
        <f>C16/$C$28</f>
        <v>0.31856636124209137</v>
      </c>
      <c r="E16" s="66">
        <v>1</v>
      </c>
      <c r="F16" s="68"/>
      <c r="G16" s="65"/>
    </row>
    <row r="17" spans="1:7">
      <c r="A17" s="63"/>
      <c r="B17" s="62"/>
      <c r="C17" s="64"/>
      <c r="D17" s="65"/>
      <c r="E17" s="67">
        <f>$C16*E16</f>
        <v>58633.15</v>
      </c>
      <c r="F17" s="67"/>
      <c r="G17" s="67"/>
    </row>
    <row r="18" spans="1:7">
      <c r="A18" s="63">
        <v>4</v>
      </c>
      <c r="B18" s="156" t="s">
        <v>48</v>
      </c>
      <c r="C18" s="64">
        <v>12130.08</v>
      </c>
      <c r="D18" s="65">
        <f>C18/$C$28</f>
        <v>6.5905301816045481E-2</v>
      </c>
      <c r="E18" s="66">
        <v>0.1</v>
      </c>
      <c r="F18" s="66">
        <v>0.45</v>
      </c>
      <c r="G18" s="66">
        <v>0.45</v>
      </c>
    </row>
    <row r="19" spans="1:7">
      <c r="A19" s="63"/>
      <c r="B19" s="62"/>
      <c r="C19" s="64"/>
      <c r="D19" s="65"/>
      <c r="E19" s="67">
        <f>E18*C18</f>
        <v>1213.008</v>
      </c>
      <c r="F19" s="67">
        <f>F18*C18</f>
        <v>5458.5360000000001</v>
      </c>
      <c r="G19" s="67">
        <f>G18*C18</f>
        <v>5458.5360000000001</v>
      </c>
    </row>
    <row r="20" spans="1:7">
      <c r="A20" s="63">
        <v>5</v>
      </c>
      <c r="B20" s="156" t="s">
        <v>25</v>
      </c>
      <c r="C20" s="64">
        <v>71137.02</v>
      </c>
      <c r="D20" s="65">
        <f>C20/$C$28</f>
        <v>0.38650254354415337</v>
      </c>
      <c r="E20" s="62"/>
      <c r="F20" s="66">
        <v>0.7</v>
      </c>
      <c r="G20" s="66">
        <v>0.3</v>
      </c>
    </row>
    <row r="21" spans="1:7">
      <c r="A21" s="63"/>
      <c r="B21" s="62"/>
      <c r="C21" s="64"/>
      <c r="D21" s="65"/>
      <c r="E21" s="62"/>
      <c r="F21" s="67">
        <f>C20*F20</f>
        <v>49795.913999999997</v>
      </c>
      <c r="G21" s="67">
        <f>C20*G20</f>
        <v>21341.106</v>
      </c>
    </row>
    <row r="22" spans="1:7">
      <c r="A22" s="63">
        <v>6</v>
      </c>
      <c r="B22" s="156" t="s">
        <v>63</v>
      </c>
      <c r="C22" s="64">
        <v>7950.76</v>
      </c>
      <c r="D22" s="65">
        <f>C22/$C$28</f>
        <v>4.3198168311086312E-2</v>
      </c>
      <c r="E22" s="62"/>
      <c r="F22" s="66">
        <v>0.4</v>
      </c>
      <c r="G22" s="66">
        <v>0.6</v>
      </c>
    </row>
    <row r="23" spans="1:7">
      <c r="A23" s="63"/>
      <c r="B23" s="62"/>
      <c r="C23" s="64"/>
      <c r="D23" s="65"/>
      <c r="E23" s="62"/>
      <c r="F23" s="67">
        <f>F22*C22</f>
        <v>3180.3040000000001</v>
      </c>
      <c r="G23" s="67">
        <f>G22*C22</f>
        <v>4770.4560000000001</v>
      </c>
    </row>
    <row r="24" spans="1:7">
      <c r="A24" s="63"/>
      <c r="B24" s="62"/>
      <c r="C24" s="64"/>
      <c r="D24" s="65">
        <f>C24/$C$28</f>
        <v>0</v>
      </c>
      <c r="E24" s="62"/>
      <c r="F24" s="67"/>
      <c r="G24" s="69">
        <v>1</v>
      </c>
    </row>
    <row r="25" spans="1:7">
      <c r="A25" s="63"/>
      <c r="B25" s="62"/>
      <c r="C25" s="64"/>
      <c r="D25" s="65"/>
      <c r="E25" s="62"/>
      <c r="F25" s="67"/>
      <c r="G25" s="67">
        <f>G24*C24</f>
        <v>0</v>
      </c>
    </row>
    <row r="26" spans="1:7" ht="13.5" thickBot="1">
      <c r="A26" s="81"/>
      <c r="B26" s="82"/>
      <c r="C26" s="83"/>
      <c r="D26" s="84"/>
      <c r="E26" s="82"/>
      <c r="F26" s="85"/>
      <c r="G26" s="85"/>
    </row>
    <row r="27" spans="1:7" ht="13.5" thickBot="1">
      <c r="A27" s="55"/>
      <c r="B27" s="55"/>
      <c r="C27" s="70"/>
      <c r="D27" s="55"/>
      <c r="E27" s="55"/>
      <c r="F27" s="55"/>
      <c r="G27" s="55"/>
    </row>
    <row r="28" spans="1:7" ht="13.5" thickBot="1">
      <c r="A28" s="195" t="s">
        <v>19</v>
      </c>
      <c r="B28" s="196"/>
      <c r="C28" s="71">
        <f>C24+C22+C20+C18+C16+C12+C14</f>
        <v>184053.17426293582</v>
      </c>
      <c r="D28" s="73">
        <f>SUM(D11:D26)</f>
        <v>1</v>
      </c>
      <c r="E28" s="74">
        <f>E19+E17+E13+E15</f>
        <v>94048.322262935806</v>
      </c>
      <c r="F28" s="74">
        <f>F21+F19+F23</f>
        <v>58434.754000000001</v>
      </c>
      <c r="G28" s="74">
        <f>G23+G21+G19+G25</f>
        <v>31570.097999999998</v>
      </c>
    </row>
    <row r="29" spans="1:7" ht="13.5" thickBot="1">
      <c r="A29" s="55"/>
      <c r="B29" s="55"/>
      <c r="C29" s="70"/>
      <c r="D29" s="55"/>
      <c r="E29" s="116">
        <f>E28</f>
        <v>94048.322262935806</v>
      </c>
      <c r="F29" s="116">
        <f>F28+E29</f>
        <v>152483.07626293582</v>
      </c>
      <c r="G29" s="116">
        <f t="shared" ref="G29" si="0">G28+F29</f>
        <v>184053.17426293582</v>
      </c>
    </row>
    <row r="30" spans="1:7" ht="13.5" thickBot="1">
      <c r="A30" s="55"/>
      <c r="B30" s="55"/>
      <c r="C30" s="70"/>
      <c r="D30" s="55"/>
      <c r="E30" s="72">
        <f>E29/C$28</f>
        <v>0.51098451651031929</v>
      </c>
      <c r="F30" s="72">
        <f>F29/C28</f>
        <v>0.8284729501328818</v>
      </c>
      <c r="G30" s="72">
        <f>G29/C28</f>
        <v>1</v>
      </c>
    </row>
  </sheetData>
  <mergeCells count="3">
    <mergeCell ref="A28:B28"/>
    <mergeCell ref="A8:G8"/>
    <mergeCell ref="A1:G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34" workbookViewId="0">
      <selection activeCell="H4" sqref="H4:J5"/>
    </sheetView>
  </sheetViews>
  <sheetFormatPr defaultRowHeight="12.75"/>
  <sheetData>
    <row r="1" spans="1:10" ht="15.75">
      <c r="A1" s="205"/>
      <c r="B1" s="205"/>
      <c r="C1" s="205"/>
      <c r="D1" s="101"/>
      <c r="E1" s="101"/>
      <c r="F1" s="101"/>
      <c r="G1" s="101"/>
      <c r="H1" s="101"/>
      <c r="I1" s="102"/>
      <c r="J1" s="103"/>
    </row>
    <row r="2" spans="1:10" ht="13.5" thickBot="1">
      <c r="A2" s="205"/>
      <c r="B2" s="205"/>
      <c r="C2" s="205"/>
      <c r="D2" s="104"/>
      <c r="E2" s="104"/>
      <c r="F2" s="104"/>
      <c r="G2" s="105"/>
      <c r="H2" s="105"/>
      <c r="I2" s="105"/>
      <c r="J2" s="106"/>
    </row>
    <row r="3" spans="1:10" ht="13.5" thickBot="1">
      <c r="A3" s="206" t="str">
        <f>PLANILHA!B10</f>
        <v>PLANILHA ORÇAMENTÁRIA</v>
      </c>
      <c r="B3" s="207"/>
      <c r="C3" s="207"/>
      <c r="D3" s="207"/>
      <c r="E3" s="207"/>
      <c r="F3" s="207"/>
      <c r="G3" s="207"/>
      <c r="H3" s="207"/>
      <c r="I3" s="207"/>
      <c r="J3" s="208"/>
    </row>
    <row r="4" spans="1:10" ht="13.5" thickBot="1">
      <c r="A4" s="209" t="str">
        <f>'[1]Memória de Cálculo'!A6:B6</f>
        <v>B.D.I ADOTADO:</v>
      </c>
      <c r="B4" s="210"/>
      <c r="C4" s="211">
        <f>J25</f>
        <v>0.3051112961658029</v>
      </c>
      <c r="D4" s="211"/>
      <c r="E4" s="211"/>
      <c r="F4" s="211"/>
      <c r="G4" s="212"/>
      <c r="H4" s="213"/>
      <c r="I4" s="214"/>
      <c r="J4" s="215"/>
    </row>
    <row r="5" spans="1:10" ht="54" customHeight="1" thickBot="1">
      <c r="A5" s="219" t="s">
        <v>193</v>
      </c>
      <c r="B5" s="220"/>
      <c r="C5" s="220"/>
      <c r="D5" s="220"/>
      <c r="E5" s="220"/>
      <c r="F5" s="220"/>
      <c r="G5" s="221"/>
      <c r="H5" s="216"/>
      <c r="I5" s="217"/>
      <c r="J5" s="218"/>
    </row>
    <row r="6" spans="1:10" ht="13.5" thickBot="1">
      <c r="A6" s="219" t="s">
        <v>27</v>
      </c>
      <c r="B6" s="220"/>
      <c r="C6" s="220"/>
      <c r="D6" s="220"/>
      <c r="E6" s="220"/>
      <c r="F6" s="220"/>
      <c r="G6" s="220"/>
      <c r="H6" s="220"/>
      <c r="I6" s="220"/>
      <c r="J6" s="221"/>
    </row>
    <row r="7" spans="1:10" ht="13.5" thickBot="1">
      <c r="A7" s="223"/>
      <c r="B7" s="223"/>
      <c r="C7" s="223"/>
      <c r="D7" s="223"/>
      <c r="E7" s="223"/>
      <c r="F7" s="223"/>
      <c r="G7" s="223"/>
      <c r="H7" s="223"/>
      <c r="I7" s="223"/>
      <c r="J7" s="223"/>
    </row>
    <row r="8" spans="1:10" ht="16.5" thickBot="1">
      <c r="A8" s="224" t="s">
        <v>28</v>
      </c>
      <c r="B8" s="225"/>
      <c r="C8" s="225"/>
      <c r="D8" s="225"/>
      <c r="E8" s="225"/>
      <c r="F8" s="225"/>
      <c r="G8" s="225"/>
      <c r="H8" s="225"/>
      <c r="I8" s="225"/>
      <c r="J8" s="225"/>
    </row>
    <row r="9" spans="1:10">
      <c r="A9" s="226"/>
      <c r="B9" s="226"/>
      <c r="C9" s="226"/>
      <c r="D9" s="226"/>
      <c r="E9" s="226"/>
      <c r="F9" s="226"/>
      <c r="G9" s="226"/>
      <c r="H9" s="226"/>
      <c r="I9" s="226"/>
      <c r="J9" s="226"/>
    </row>
    <row r="10" spans="1:10">
      <c r="A10" s="227" t="s">
        <v>29</v>
      </c>
      <c r="B10" s="227"/>
      <c r="C10" s="227"/>
      <c r="D10" s="227"/>
      <c r="E10" s="227"/>
      <c r="F10" s="227"/>
      <c r="G10" s="227"/>
      <c r="H10" s="227"/>
      <c r="I10" s="227"/>
      <c r="J10" s="107">
        <f>SUM(J11:J14)</f>
        <v>5.5100000000000003E-2</v>
      </c>
    </row>
    <row r="11" spans="1:10">
      <c r="A11" s="222" t="s">
        <v>30</v>
      </c>
      <c r="B11" s="222"/>
      <c r="C11" s="222"/>
      <c r="D11" s="222"/>
      <c r="E11" s="222"/>
      <c r="F11" s="222"/>
      <c r="G11" s="222"/>
      <c r="H11" s="222"/>
      <c r="I11" s="222"/>
      <c r="J11" s="108">
        <v>3.15E-2</v>
      </c>
    </row>
    <row r="12" spans="1:10">
      <c r="A12" s="222" t="s">
        <v>31</v>
      </c>
      <c r="B12" s="222"/>
      <c r="C12" s="222"/>
      <c r="D12" s="222"/>
      <c r="E12" s="222"/>
      <c r="F12" s="222"/>
      <c r="G12" s="222"/>
      <c r="H12" s="222"/>
      <c r="I12" s="222"/>
      <c r="J12" s="109">
        <v>5.8999999999999999E-3</v>
      </c>
    </row>
    <row r="13" spans="1:10">
      <c r="A13" s="222" t="s">
        <v>32</v>
      </c>
      <c r="B13" s="222"/>
      <c r="C13" s="222"/>
      <c r="D13" s="222"/>
      <c r="E13" s="222"/>
      <c r="F13" s="222"/>
      <c r="G13" s="222"/>
      <c r="H13" s="222"/>
      <c r="I13" s="222"/>
      <c r="J13" s="108">
        <f>0.35%+0.45%</f>
        <v>8.0000000000000002E-3</v>
      </c>
    </row>
    <row r="14" spans="1:10">
      <c r="A14" s="222" t="s">
        <v>33</v>
      </c>
      <c r="B14" s="222"/>
      <c r="C14" s="222"/>
      <c r="D14" s="222"/>
      <c r="E14" s="222"/>
      <c r="F14" s="222"/>
      <c r="G14" s="222"/>
      <c r="H14" s="222"/>
      <c r="I14" s="222"/>
      <c r="J14" s="108">
        <v>9.7000000000000003E-3</v>
      </c>
    </row>
    <row r="15" spans="1:10">
      <c r="A15" s="228"/>
      <c r="B15" s="228"/>
      <c r="C15" s="228"/>
      <c r="D15" s="228"/>
      <c r="E15" s="228"/>
      <c r="F15" s="228"/>
      <c r="G15" s="228"/>
      <c r="H15" s="228"/>
      <c r="I15" s="228"/>
      <c r="J15" s="228"/>
    </row>
    <row r="16" spans="1:10">
      <c r="A16" s="227" t="s">
        <v>34</v>
      </c>
      <c r="B16" s="227"/>
      <c r="C16" s="227"/>
      <c r="D16" s="227"/>
      <c r="E16" s="227"/>
      <c r="F16" s="227"/>
      <c r="G16" s="227"/>
      <c r="H16" s="227"/>
      <c r="I16" s="227"/>
      <c r="J16" s="107">
        <f>SUM(J17:J20)</f>
        <v>0.13150000000000001</v>
      </c>
    </row>
    <row r="17" spans="1:10">
      <c r="A17" s="222" t="s">
        <v>35</v>
      </c>
      <c r="B17" s="222"/>
      <c r="C17" s="222"/>
      <c r="D17" s="222"/>
      <c r="E17" s="222"/>
      <c r="F17" s="222"/>
      <c r="G17" s="222"/>
      <c r="H17" s="222"/>
      <c r="I17" s="222"/>
      <c r="J17" s="108">
        <v>0.03</v>
      </c>
    </row>
    <row r="18" spans="1:10">
      <c r="A18" s="222" t="s">
        <v>36</v>
      </c>
      <c r="B18" s="222"/>
      <c r="C18" s="222"/>
      <c r="D18" s="222"/>
      <c r="E18" s="222"/>
      <c r="F18" s="222"/>
      <c r="G18" s="222"/>
      <c r="H18" s="222"/>
      <c r="I18" s="222"/>
      <c r="J18" s="108">
        <v>6.4999999999999997E-3</v>
      </c>
    </row>
    <row r="19" spans="1:10">
      <c r="A19" s="222" t="s">
        <v>37</v>
      </c>
      <c r="B19" s="222"/>
      <c r="C19" s="222"/>
      <c r="D19" s="222"/>
      <c r="E19" s="222"/>
      <c r="F19" s="222"/>
      <c r="G19" s="222"/>
      <c r="H19" s="222"/>
      <c r="I19" s="222"/>
      <c r="J19" s="108">
        <v>0.05</v>
      </c>
    </row>
    <row r="20" spans="1:10">
      <c r="A20" s="233" t="s">
        <v>38</v>
      </c>
      <c r="B20" s="233"/>
      <c r="C20" s="233"/>
      <c r="D20" s="233"/>
      <c r="E20" s="233"/>
      <c r="F20" s="233"/>
      <c r="G20" s="233"/>
      <c r="H20" s="233"/>
      <c r="I20" s="233"/>
      <c r="J20" s="110">
        <v>4.4999999999999998E-2</v>
      </c>
    </row>
    <row r="21" spans="1:10">
      <c r="A21" s="228"/>
      <c r="B21" s="228"/>
      <c r="C21" s="228"/>
      <c r="D21" s="228"/>
      <c r="E21" s="228"/>
      <c r="F21" s="228"/>
      <c r="G21" s="228"/>
      <c r="H21" s="228"/>
      <c r="I21" s="228"/>
      <c r="J21" s="228"/>
    </row>
    <row r="22" spans="1:10">
      <c r="A22" s="227" t="s">
        <v>39</v>
      </c>
      <c r="B22" s="227"/>
      <c r="C22" s="227"/>
      <c r="D22" s="227"/>
      <c r="E22" s="227"/>
      <c r="F22" s="227"/>
      <c r="G22" s="227"/>
      <c r="H22" s="227"/>
      <c r="I22" s="227"/>
      <c r="J22" s="107">
        <f>J23</f>
        <v>7.3999999999999996E-2</v>
      </c>
    </row>
    <row r="23" spans="1:10">
      <c r="A23" s="222" t="s">
        <v>40</v>
      </c>
      <c r="B23" s="222"/>
      <c r="C23" s="222"/>
      <c r="D23" s="222"/>
      <c r="E23" s="222"/>
      <c r="F23" s="222"/>
      <c r="G23" s="222"/>
      <c r="H23" s="222"/>
      <c r="I23" s="222"/>
      <c r="J23" s="111">
        <v>7.3999999999999996E-2</v>
      </c>
    </row>
    <row r="24" spans="1:10" ht="13.5" thickBot="1">
      <c r="A24" s="229"/>
      <c r="B24" s="229"/>
      <c r="C24" s="229"/>
      <c r="D24" s="229"/>
      <c r="E24" s="229"/>
      <c r="F24" s="229"/>
      <c r="G24" s="229"/>
      <c r="H24" s="229"/>
      <c r="I24" s="229"/>
      <c r="J24" s="112"/>
    </row>
    <row r="25" spans="1:10" ht="16.5" thickBot="1">
      <c r="A25" s="230" t="s">
        <v>41</v>
      </c>
      <c r="B25" s="231"/>
      <c r="C25" s="231"/>
      <c r="D25" s="231"/>
      <c r="E25" s="231"/>
      <c r="F25" s="231"/>
      <c r="G25" s="231"/>
      <c r="H25" s="231"/>
      <c r="I25" s="232"/>
      <c r="J25" s="113">
        <f>((1+(J11+J13+J14))*(1+J12)*(1+J22))/(1-J16)-1</f>
        <v>0.3051112961658029</v>
      </c>
    </row>
  </sheetData>
  <mergeCells count="26">
    <mergeCell ref="A24:I24"/>
    <mergeCell ref="A25:I25"/>
    <mergeCell ref="A18:I18"/>
    <mergeCell ref="A19:I19"/>
    <mergeCell ref="A20:I20"/>
    <mergeCell ref="A21:J21"/>
    <mergeCell ref="A22:I22"/>
    <mergeCell ref="A23:I23"/>
    <mergeCell ref="A17:I17"/>
    <mergeCell ref="A6:J6"/>
    <mergeCell ref="A7:J7"/>
    <mergeCell ref="A8:J8"/>
    <mergeCell ref="A9:J9"/>
    <mergeCell ref="A10:I10"/>
    <mergeCell ref="A11:I11"/>
    <mergeCell ref="A12:I12"/>
    <mergeCell ref="A13:I13"/>
    <mergeCell ref="A14:I14"/>
    <mergeCell ref="A15:J15"/>
    <mergeCell ref="A16:I16"/>
    <mergeCell ref="A1:C2"/>
    <mergeCell ref="A3:J3"/>
    <mergeCell ref="A4:B4"/>
    <mergeCell ref="C4:G4"/>
    <mergeCell ref="H4:J5"/>
    <mergeCell ref="A5:G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PLANILHA</vt:lpstr>
      <vt:lpstr>CPU</vt:lpstr>
      <vt:lpstr>COTAÇÃO</vt:lpstr>
      <vt:lpstr>cronograma</vt:lpstr>
      <vt:lpstr>BDI</vt:lpstr>
      <vt:lpstr>PLANILHA!Area_de_impressao</vt:lpstr>
      <vt:lpstr>CPU!Titulos_de_impressao</vt:lpstr>
      <vt:lpstr>PLANILHA!Titulos_de_impressao</vt:lpstr>
    </vt:vector>
  </TitlesOfParts>
  <Company>PNUD/BRA/00/027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willamy.dias</dc:creator>
  <cp:lastModifiedBy>Diretoria</cp:lastModifiedBy>
  <cp:lastPrinted>2023-01-11T13:50:07Z</cp:lastPrinted>
  <dcterms:created xsi:type="dcterms:W3CDTF">2005-05-06T14:48:20Z</dcterms:created>
  <dcterms:modified xsi:type="dcterms:W3CDTF">2023-01-11T13:50:22Z</dcterms:modified>
</cp:coreProperties>
</file>