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ocuments\PREFEITURA\Praça Fé em Deus\Documentos\"/>
    </mc:Choice>
  </mc:AlternateContent>
  <xr:revisionPtr revIDLastSave="0" documentId="13_ncr:1_{6571ABAA-2276-4C05-861D-E9D826302152}" xr6:coauthVersionLast="47" xr6:coauthVersionMax="47" xr10:uidLastSave="{00000000-0000-0000-0000-000000000000}"/>
  <bookViews>
    <workbookView xWindow="-120" yWindow="-120" windowWidth="20730" windowHeight="11160" tabRatio="844" xr2:uid="{00000000-000D-0000-FFFF-FFFF00000000}"/>
  </bookViews>
  <sheets>
    <sheet name="PLANILHA" sheetId="109" r:id="rId1"/>
    <sheet name="CPU" sheetId="111" r:id="rId2"/>
    <sheet name="COTAÇÃO" sheetId="112" r:id="rId3"/>
    <sheet name="cronograma" sheetId="95" r:id="rId4"/>
    <sheet name="BDI" sheetId="110" r:id="rId5"/>
  </sheets>
  <externalReferences>
    <externalReference r:id="rId6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CPU!$A$1:$F$183</definedName>
    <definedName name="_xlnm.Print_Area" localSheetId="0">PLANILHA!$B$1:$J$66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1">CPU!$1:$1</definedName>
    <definedName name="_xlnm.Print_Titles" localSheetId="0">PLANILHA!$1:$12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</workbook>
</file>

<file path=xl/calcChain.xml><?xml version="1.0" encoding="utf-8"?>
<calcChain xmlns="http://schemas.openxmlformats.org/spreadsheetml/2006/main">
  <c r="J64" i="109" l="1"/>
  <c r="I63" i="109"/>
  <c r="J63" i="109" s="1"/>
  <c r="G62" i="109"/>
  <c r="F177" i="111"/>
  <c r="F178" i="111"/>
  <c r="F179" i="111"/>
  <c r="F180" i="111"/>
  <c r="F176" i="111"/>
  <c r="F171" i="111"/>
  <c r="F165" i="111"/>
  <c r="F166" i="111"/>
  <c r="F167" i="111"/>
  <c r="F168" i="111"/>
  <c r="F169" i="111"/>
  <c r="F170" i="111"/>
  <c r="F130" i="111"/>
  <c r="F131" i="111"/>
  <c r="F132" i="111"/>
  <c r="F133" i="111"/>
  <c r="F101" i="111"/>
  <c r="F102" i="111"/>
  <c r="F103" i="111"/>
  <c r="G59" i="109"/>
  <c r="G60" i="109"/>
  <c r="G61" i="109"/>
  <c r="G31" i="109"/>
  <c r="G58" i="109" s="1"/>
  <c r="G28" i="109"/>
  <c r="G24" i="109"/>
  <c r="F94" i="111"/>
  <c r="F95" i="111"/>
  <c r="F96" i="111"/>
  <c r="F87" i="111"/>
  <c r="F88" i="111"/>
  <c r="F89" i="111"/>
  <c r="F74" i="111"/>
  <c r="F75" i="111"/>
  <c r="F76" i="111"/>
  <c r="F73" i="111"/>
  <c r="B62" i="111"/>
  <c r="A62" i="111"/>
  <c r="F68" i="111"/>
  <c r="F67" i="111"/>
  <c r="F66" i="111"/>
  <c r="F65" i="111"/>
  <c r="F64" i="111"/>
  <c r="B53" i="111"/>
  <c r="A53" i="111"/>
  <c r="F59" i="111"/>
  <c r="F58" i="111"/>
  <c r="F57" i="111"/>
  <c r="F56" i="111"/>
  <c r="F55" i="111"/>
  <c r="F8" i="111"/>
  <c r="F5" i="111"/>
  <c r="F4" i="111"/>
  <c r="F69" i="111" l="1"/>
  <c r="F60" i="111"/>
  <c r="G17" i="109"/>
  <c r="G16" i="109"/>
  <c r="G23" i="109" s="1"/>
  <c r="F14" i="111" l="1"/>
  <c r="F13" i="111"/>
  <c r="B11" i="111"/>
  <c r="B174" i="111"/>
  <c r="B163" i="111"/>
  <c r="E160" i="111"/>
  <c r="F160" i="111" s="1"/>
  <c r="B158" i="111"/>
  <c r="B160" i="111" s="1"/>
  <c r="F15" i="111" l="1"/>
  <c r="H20" i="109" s="1"/>
  <c r="B150" i="111"/>
  <c r="F155" i="111"/>
  <c r="F154" i="111"/>
  <c r="F153" i="111"/>
  <c r="F152" i="111"/>
  <c r="B143" i="111"/>
  <c r="F147" i="111"/>
  <c r="F146" i="111"/>
  <c r="F145" i="111"/>
  <c r="B136" i="111"/>
  <c r="F140" i="111"/>
  <c r="F139" i="111"/>
  <c r="F138" i="111"/>
  <c r="B128" i="111"/>
  <c r="B121" i="111"/>
  <c r="F125" i="111"/>
  <c r="F124" i="111"/>
  <c r="F123" i="111"/>
  <c r="B114" i="111"/>
  <c r="F118" i="111"/>
  <c r="F117" i="111"/>
  <c r="F116" i="111"/>
  <c r="B107" i="111"/>
  <c r="F111" i="111"/>
  <c r="F110" i="111"/>
  <c r="F109" i="111"/>
  <c r="B99" i="111"/>
  <c r="B92" i="111"/>
  <c r="B85" i="111"/>
  <c r="B79" i="111"/>
  <c r="F82" i="111"/>
  <c r="F81" i="111"/>
  <c r="M28" i="109"/>
  <c r="B71" i="111"/>
  <c r="B44" i="111"/>
  <c r="F50" i="111"/>
  <c r="F49" i="111"/>
  <c r="F48" i="111"/>
  <c r="F47" i="111"/>
  <c r="F46" i="111"/>
  <c r="B37" i="111"/>
  <c r="F41" i="111"/>
  <c r="F40" i="111"/>
  <c r="F39" i="111"/>
  <c r="F32" i="111"/>
  <c r="F33" i="111"/>
  <c r="B26" i="111"/>
  <c r="F34" i="111"/>
  <c r="F31" i="111"/>
  <c r="F30" i="111"/>
  <c r="F29" i="111"/>
  <c r="F28" i="111"/>
  <c r="B17" i="111"/>
  <c r="F23" i="111"/>
  <c r="F22" i="111"/>
  <c r="F21" i="111"/>
  <c r="F20" i="111"/>
  <c r="F19" i="111"/>
  <c r="B24" i="95"/>
  <c r="B22" i="95"/>
  <c r="B20" i="95"/>
  <c r="F148" i="111" l="1"/>
  <c r="F42" i="111"/>
  <c r="F83" i="111"/>
  <c r="F51" i="111"/>
  <c r="F126" i="111"/>
  <c r="F112" i="111"/>
  <c r="D7" i="111"/>
  <c r="F7" i="111" s="1"/>
  <c r="D6" i="111"/>
  <c r="F6" i="111" s="1"/>
  <c r="F9" i="111" s="1"/>
  <c r="B2" i="111"/>
  <c r="H36" i="109" l="1"/>
  <c r="B18" i="95"/>
  <c r="B16" i="95"/>
  <c r="A12" i="95"/>
  <c r="A3" i="110"/>
  <c r="J22" i="110"/>
  <c r="J25" i="110" s="1"/>
  <c r="J16" i="110"/>
  <c r="J13" i="110"/>
  <c r="A4" i="110"/>
  <c r="C4" i="110" l="1"/>
  <c r="J10" i="110"/>
  <c r="J8" i="109" l="1"/>
  <c r="I62" i="109" s="1"/>
  <c r="J62" i="109" s="1"/>
  <c r="I61" i="109" l="1"/>
  <c r="J61" i="109" s="1"/>
  <c r="I60" i="109"/>
  <c r="J60" i="109" s="1"/>
  <c r="I59" i="109"/>
  <c r="J59" i="109" s="1"/>
  <c r="I56" i="109"/>
  <c r="J56" i="109" s="1"/>
  <c r="I58" i="109"/>
  <c r="J58" i="109" s="1"/>
  <c r="I31" i="109"/>
  <c r="J31" i="109" s="1"/>
  <c r="I48" i="109"/>
  <c r="J48" i="109" s="1"/>
  <c r="I24" i="109"/>
  <c r="J24" i="109" s="1"/>
  <c r="I30" i="109"/>
  <c r="J30" i="109" s="1"/>
  <c r="I20" i="109"/>
  <c r="J20" i="109" s="1"/>
  <c r="J21" i="109" s="1"/>
  <c r="I17" i="109"/>
  <c r="J17" i="109" s="1"/>
  <c r="I55" i="109"/>
  <c r="J55" i="109" s="1"/>
  <c r="I36" i="109"/>
  <c r="J36" i="109" s="1"/>
  <c r="I45" i="109"/>
  <c r="J45" i="109" s="1"/>
  <c r="I39" i="109"/>
  <c r="J39" i="109" s="1"/>
  <c r="I16" i="109"/>
  <c r="J16" i="109" s="1"/>
  <c r="I15" i="109"/>
  <c r="J15" i="109" s="1"/>
  <c r="I52" i="109"/>
  <c r="J52" i="109" s="1"/>
  <c r="I43" i="109"/>
  <c r="J43" i="109" s="1"/>
  <c r="I53" i="109"/>
  <c r="J53" i="109" s="1"/>
  <c r="I28" i="109"/>
  <c r="J28" i="109" s="1"/>
  <c r="I47" i="109"/>
  <c r="J47" i="109" s="1"/>
  <c r="I14" i="109"/>
  <c r="J14" i="109" s="1"/>
  <c r="I41" i="109"/>
  <c r="J41" i="109" s="1"/>
  <c r="I42" i="109"/>
  <c r="J42" i="109" s="1"/>
  <c r="I44" i="109"/>
  <c r="J44" i="109" s="1"/>
  <c r="I34" i="109"/>
  <c r="J34" i="109" s="1"/>
  <c r="K35" i="109" s="1"/>
  <c r="I49" i="109"/>
  <c r="J49" i="109" s="1"/>
  <c r="I57" i="109"/>
  <c r="J57" i="109" s="1"/>
  <c r="I46" i="109"/>
  <c r="J46" i="109" s="1"/>
  <c r="I40" i="109"/>
  <c r="J40" i="109" s="1"/>
  <c r="J50" i="109" s="1"/>
  <c r="I23" i="109"/>
  <c r="J23" i="109" s="1"/>
  <c r="J25" i="109" s="1"/>
  <c r="I35" i="109"/>
  <c r="J35" i="109" s="1"/>
  <c r="I54" i="109"/>
  <c r="J54" i="109" s="1"/>
  <c r="I27" i="109"/>
  <c r="J27" i="109" s="1"/>
  <c r="I29" i="109"/>
  <c r="J29" i="109" s="1"/>
  <c r="J32" i="109" l="1"/>
  <c r="C18" i="95" s="1"/>
  <c r="J18" i="109"/>
  <c r="J65" i="109"/>
  <c r="J37" i="109"/>
  <c r="C20" i="95"/>
  <c r="C16" i="95"/>
  <c r="C12" i="95"/>
  <c r="K27" i="109"/>
  <c r="C14" i="95"/>
  <c r="E15" i="95" s="1"/>
  <c r="C24" i="95" l="1"/>
  <c r="G25" i="95" s="1"/>
  <c r="C22" i="95"/>
  <c r="F19" i="95"/>
  <c r="E19" i="95"/>
  <c r="G19" i="95"/>
  <c r="E13" i="95"/>
  <c r="E17" i="95"/>
  <c r="G21" i="95"/>
  <c r="F21" i="95"/>
  <c r="C28" i="95" l="1"/>
  <c r="D14" i="95" s="1"/>
  <c r="F23" i="95"/>
  <c r="F28" i="95" s="1"/>
  <c r="G23" i="95"/>
  <c r="G28" i="95" s="1"/>
  <c r="E28" i="95"/>
  <c r="D24" i="95"/>
  <c r="D16" i="95"/>
  <c r="D12" i="95" l="1"/>
  <c r="D20" i="95"/>
  <c r="D18" i="95"/>
  <c r="D22" i="95"/>
  <c r="E29" i="95"/>
  <c r="F29" i="95" s="1"/>
  <c r="G29" i="95" s="1"/>
  <c r="D28" i="95" l="1"/>
  <c r="E30" i="95"/>
  <c r="F30" i="95"/>
  <c r="G30" i="95"/>
</calcChain>
</file>

<file path=xl/sharedStrings.xml><?xml version="1.0" encoding="utf-8"?>
<sst xmlns="http://schemas.openxmlformats.org/spreadsheetml/2006/main" count="658" uniqueCount="276">
  <si>
    <t>ITEM</t>
  </si>
  <si>
    <t>m²</t>
  </si>
  <si>
    <t>1.1</t>
  </si>
  <si>
    <t>2.1</t>
  </si>
  <si>
    <t>3.1</t>
  </si>
  <si>
    <t>4.1</t>
  </si>
  <si>
    <t>4.2</t>
  </si>
  <si>
    <t>6.1</t>
  </si>
  <si>
    <t>6.3</t>
  </si>
  <si>
    <t>DESCRIÇÃO DOS SERVIÇOS</t>
  </si>
  <si>
    <t>QUANT.</t>
  </si>
  <si>
    <t>VALOR (R$)</t>
  </si>
  <si>
    <t>m³</t>
  </si>
  <si>
    <t>SINAPI</t>
  </si>
  <si>
    <t>CÓDIGO</t>
  </si>
  <si>
    <t>FONTE</t>
  </si>
  <si>
    <t>Subtotal</t>
  </si>
  <si>
    <t>SERVIÇOS PRELIMINARES</t>
  </si>
  <si>
    <t>PLANEJAMENTO</t>
  </si>
  <si>
    <t>% ITEM</t>
  </si>
  <si>
    <t>Valores totais</t>
  </si>
  <si>
    <t>UN.</t>
  </si>
  <si>
    <t>CUSTO (R$)</t>
  </si>
  <si>
    <t>PREÇO (R$)</t>
  </si>
  <si>
    <t>Valor TOTAL com BDI</t>
  </si>
  <si>
    <t>SEDOP</t>
  </si>
  <si>
    <t>SISTEMA ELÉTRICO</t>
  </si>
  <si>
    <t>Placa de obra em lona com plotagem de gráfica</t>
  </si>
  <si>
    <t>PREFEITURA DE AURORA DO PARÁ</t>
  </si>
  <si>
    <t>BONIFICAÇÕES DE DESPESAS INDIRETAS - B.D.I</t>
  </si>
  <si>
    <t>A- CUSTOS INDIRETOS</t>
  </si>
  <si>
    <t>Administração Central</t>
  </si>
  <si>
    <t>Despesas Financeiras</t>
  </si>
  <si>
    <t>Seguros + Garantias</t>
  </si>
  <si>
    <t>Risco</t>
  </si>
  <si>
    <t>B - TRIBUTOS</t>
  </si>
  <si>
    <t>B.1 - COFINS</t>
  </si>
  <si>
    <t>B.2 - PIS/PASEP</t>
  </si>
  <si>
    <t>B.3 - ISS</t>
  </si>
  <si>
    <t>CPRB(INSS)</t>
  </si>
  <si>
    <t>C - LUCRO</t>
  </si>
  <si>
    <t>C.1 - Lucro Bruto</t>
  </si>
  <si>
    <t>TOTAL BDI = [ ( 1+ ( AC + S + R + G )(1 +DF)(1+ L)/(1-T) - 1 ] *100</t>
  </si>
  <si>
    <t>und</t>
  </si>
  <si>
    <t>PREFEITURA MUNICIPAL DE AURORA DO PARÁ</t>
  </si>
  <si>
    <t>PLANILHA ORÇAMENTÁRIA</t>
  </si>
  <si>
    <t>Locação da obra a trena</t>
  </si>
  <si>
    <t>PISOS</t>
  </si>
  <si>
    <t>Plantio de grama (incl. terra preta)</t>
  </si>
  <si>
    <t>URBANIZAÇÃO</t>
  </si>
  <si>
    <t xml:space="preserve">Aterro incluindo carga, descarga, transporte e apiloamento </t>
  </si>
  <si>
    <t>4.3</t>
  </si>
  <si>
    <t>SINAPII</t>
  </si>
  <si>
    <t xml:space="preserve">Plantio de arbusto ou cerca viva </t>
  </si>
  <si>
    <t>Banco em concreto 1,80x0,6m</t>
  </si>
  <si>
    <t>CODIGO</t>
  </si>
  <si>
    <t>DESCRIÇÃO</t>
  </si>
  <si>
    <t>coef.</t>
  </si>
  <si>
    <t>v. unit.</t>
  </si>
  <si>
    <t>total</t>
  </si>
  <si>
    <t>kg</t>
  </si>
  <si>
    <t>SUBTOTAL</t>
  </si>
  <si>
    <t>Escavação manual ate 1.50m de profundidade</t>
  </si>
  <si>
    <t>030010 /SEDOP</t>
  </si>
  <si>
    <t>CPU 01</t>
  </si>
  <si>
    <t>Fundação corrida com seixo</t>
  </si>
  <si>
    <t>040025/SEDOP</t>
  </si>
  <si>
    <t>Concreto armado p/ calhas e percintas (incl. lançamento e</t>
  </si>
  <si>
    <t>050757/SEDOP</t>
  </si>
  <si>
    <t>00006189/SINAPI</t>
  </si>
  <si>
    <t>Tabua não aparelhada 2,5x30 cm , em macaranduba, angelim ou equivalente a região</t>
  </si>
  <si>
    <t xml:space="preserve">m  </t>
  </si>
  <si>
    <t>Prego de aço polido com cabeca 15x18</t>
  </si>
  <si>
    <t>00005074/SINAPI</t>
  </si>
  <si>
    <t>DIVERSOS</t>
  </si>
  <si>
    <t>m</t>
  </si>
  <si>
    <t>Curva 90 graus para eletroduto, PVC, roscável, Dn 50mm (1 1/2") - fornecimento e instalação</t>
  </si>
  <si>
    <t>Luva para eletroduto, PVC, roscável, DN 50mm (1 1/2") - fornecimento e instalação</t>
  </si>
  <si>
    <t>Disjuntor tipo nema, bipolar 10 até 50 A, a tensão máxima 415V</t>
  </si>
  <si>
    <t xml:space="preserve">Rele fotoeletrico </t>
  </si>
  <si>
    <t>Fita isolant adesiva antichama, uso até 750V, em rolo de 19 mm x 5m</t>
  </si>
  <si>
    <t>Eletroduto PVC Rígido de 2"</t>
  </si>
  <si>
    <t>5.1</t>
  </si>
  <si>
    <t>5.2</t>
  </si>
  <si>
    <t>5.4</t>
  </si>
  <si>
    <t xml:space="preserve">Caixa em alvenaria de 30x30x30cm c/ tpo. concreto </t>
  </si>
  <si>
    <r>
      <t>Município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Aurora do Pará - PA</t>
    </r>
  </si>
  <si>
    <t>COTAÇÃO</t>
  </si>
  <si>
    <t>Escorregador de ferro grande</t>
  </si>
  <si>
    <t>Gangorra de ferro quádrupla</t>
  </si>
  <si>
    <t xml:space="preserve"> D00475/SEDOP</t>
  </si>
  <si>
    <t xml:space="preserve"> D00084/SEDOP</t>
  </si>
  <si>
    <t>D00281/SEDOP</t>
  </si>
  <si>
    <t xml:space="preserve"> 280013/SEDOP</t>
  </si>
  <si>
    <t xml:space="preserve"> 280026/SEDOP</t>
  </si>
  <si>
    <t>Lona com plotagem de gráfica</t>
  </si>
  <si>
    <t xml:space="preserve">Prego 1 1/2"x13 </t>
  </si>
  <si>
    <t xml:space="preserve">Pernamanca 3" x 2" 4 m - madeira branca </t>
  </si>
  <si>
    <t>CARPINTEIRO COM ENCARGOS COMPLEMENTARES</t>
  </si>
  <si>
    <t xml:space="preserve">SERVENTE COM ENCARGOS COMPLEMENTARES </t>
  </si>
  <si>
    <t>Kg</t>
  </si>
  <si>
    <t>Dz</t>
  </si>
  <si>
    <t>h</t>
  </si>
  <si>
    <t>10009/SEDOP</t>
  </si>
  <si>
    <t>D00016/SEDOP</t>
  </si>
  <si>
    <t xml:space="preserve"> D00081/SEDOP</t>
  </si>
  <si>
    <t xml:space="preserve"> D00238/SEDOP</t>
  </si>
  <si>
    <t>280026/SEDOP</t>
  </si>
  <si>
    <t>Arame recozido No. 18</t>
  </si>
  <si>
    <t xml:space="preserve">Tábua de madeira branca 4m </t>
  </si>
  <si>
    <t xml:space="preserve">Prego 2 1/2"x10 </t>
  </si>
  <si>
    <t xml:space="preserve">Linha de nylon no. 80 </t>
  </si>
  <si>
    <t>dz</t>
  </si>
  <si>
    <t>rl</t>
  </si>
  <si>
    <t>J00001 /SEDOP</t>
  </si>
  <si>
    <t xml:space="preserve"> M00006/SEDOP</t>
  </si>
  <si>
    <t>Aterro arenoso</t>
  </si>
  <si>
    <t xml:space="preserve"> Compactador de solo CM-13</t>
  </si>
  <si>
    <t xml:space="preserve"> SERVENTE COM ENCARGOS COMPLEMENTARES</t>
  </si>
  <si>
    <t>hp</t>
  </si>
  <si>
    <t xml:space="preserve"> D00236/SEDOP</t>
  </si>
  <si>
    <t xml:space="preserve"> J00005/SEDOP</t>
  </si>
  <si>
    <t>260765/SEDOP</t>
  </si>
  <si>
    <t xml:space="preserve"> 280012/SEDOP</t>
  </si>
  <si>
    <t xml:space="preserve">Blokret e=8cm </t>
  </si>
  <si>
    <t>Areia</t>
  </si>
  <si>
    <t>Argamassa p/rejuntamento de blokret (1:7)</t>
  </si>
  <si>
    <t>CALCETEIRO COM ENCARGOS COMPLEMENTARES</t>
  </si>
  <si>
    <t xml:space="preserve"> U00003/SEDOP</t>
  </si>
  <si>
    <t>J00008/SEDOP</t>
  </si>
  <si>
    <t xml:space="preserve"> 280018/SEDOP</t>
  </si>
  <si>
    <t>Grama em placa</t>
  </si>
  <si>
    <t>Terra preta vegetal</t>
  </si>
  <si>
    <t>JARDINEIRO COM ENCARGOS COMPLEMENTARES</t>
  </si>
  <si>
    <t>SERVENTE COM ENCARGOS COMPLEMENTARES</t>
  </si>
  <si>
    <t>J00005 /SEDOP</t>
  </si>
  <si>
    <t>88316/SINAPI</t>
  </si>
  <si>
    <t>88441/SINAPI</t>
  </si>
  <si>
    <t>00000359/SINAPI</t>
  </si>
  <si>
    <t>MUDA DE ARVORE ORNAMENTAL, OITI/AROEIRA SALSA/ANGICO/IPE/JACARANDA OU EQUIVALENTE DA REGIAO, H= *2* M</t>
  </si>
  <si>
    <t>00000365/SINAPI</t>
  </si>
  <si>
    <t>MUDA DE ARBUSTO FOLHAGEM, SANSAO-DO-CAMPO OU EQUIVALENTE DA REGIAO, H= *50 A 70* CM</t>
  </si>
  <si>
    <t>AUXILIAR DE ELETRICISTA COM ENCARGOS</t>
  </si>
  <si>
    <t>ELETRICISTA COM ENCARGOS COMPLEMENTARES</t>
  </si>
  <si>
    <t>Curva 90° p/ elet PVC 1 1/2" (IE)</t>
  </si>
  <si>
    <t xml:space="preserve">AUXILIAR DE ELETRICISTA COM ENCARGOS </t>
  </si>
  <si>
    <t xml:space="preserve"> ELETRICISTA COM ENCARGOS COMPLEMENTARES</t>
  </si>
  <si>
    <t>E00603/SEDOP</t>
  </si>
  <si>
    <t xml:space="preserve"> E00293/SEDOP</t>
  </si>
  <si>
    <t>280007/SEDOP</t>
  </si>
  <si>
    <t>280014/SEDOP</t>
  </si>
  <si>
    <t xml:space="preserve"> E00526/SEDOP</t>
  </si>
  <si>
    <t xml:space="preserve"> 280014/SEDOP</t>
  </si>
  <si>
    <t>Luva p/ elet. F°G° de 1 1/2" (IE)</t>
  </si>
  <si>
    <t>E00085/SEDOP</t>
  </si>
  <si>
    <t>Disjuntor 3P - 10 a 50A - PADRÃO DIN</t>
  </si>
  <si>
    <t xml:space="preserve"> E00008/SEDOP</t>
  </si>
  <si>
    <t>E00020/SEDOP</t>
  </si>
  <si>
    <t xml:space="preserve"> 280007/SEDOP</t>
  </si>
  <si>
    <t>Cabo de cobre 2,5mm2 -750V</t>
  </si>
  <si>
    <t>Fita isolante</t>
  </si>
  <si>
    <t>E00649/SEDOP</t>
  </si>
  <si>
    <t xml:space="preserve"> E00658/SEDOP</t>
  </si>
  <si>
    <t>Relé fotoeletrico</t>
  </si>
  <si>
    <t xml:space="preserve"> E00372/SEDOP</t>
  </si>
  <si>
    <t>Cabo de cobre 6,00 mm2 - 1 KV</t>
  </si>
  <si>
    <t xml:space="preserve"> 040257/SEDOP</t>
  </si>
  <si>
    <t xml:space="preserve"> 030010/SEDOP</t>
  </si>
  <si>
    <t xml:space="preserve"> 050681/SEDOP</t>
  </si>
  <si>
    <t xml:space="preserve"> 060045/SEDOP</t>
  </si>
  <si>
    <t xml:space="preserve"> 110143/SEDOP</t>
  </si>
  <si>
    <t>110763/SEDOP</t>
  </si>
  <si>
    <t xml:space="preserve"> 130113/SEDOP</t>
  </si>
  <si>
    <t>Lastro de concreto magro c/ seixo</t>
  </si>
  <si>
    <t>Concreto armado Fck=15 MPA c/forma mad. branca (incl.</t>
  </si>
  <si>
    <t>Alvenaria tijolo de barro a singelo</t>
  </si>
  <si>
    <t>Chapisco de cimento e areia no traço 1:3</t>
  </si>
  <si>
    <t>Reboco com argamassa 1:6:Adit. Plast</t>
  </si>
  <si>
    <t>Cimentado liso e=2cm traço 1:3</t>
  </si>
  <si>
    <t xml:space="preserve">Licenças e taxas da obra (até 500m2) </t>
  </si>
  <si>
    <t>CJ</t>
  </si>
  <si>
    <t>1.2</t>
  </si>
  <si>
    <t>1.3</t>
  </si>
  <si>
    <t>ADMINISTRAÇÃO LOCAL DA OBRA</t>
  </si>
  <si>
    <t>CPU 02</t>
  </si>
  <si>
    <t>ENCARREGADO GERAL COM ENCARGOS COMPLEMENTARES</t>
  </si>
  <si>
    <t>Limpeza do terreno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</si>
  <si>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</si>
  <si>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</si>
  <si>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</si>
  <si>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</si>
  <si>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</si>
  <si>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</si>
  <si>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</si>
  <si>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</si>
  <si>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</si>
  <si>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7.1</t>
  </si>
  <si>
    <t>7.2</t>
  </si>
  <si>
    <t>7.3</t>
  </si>
  <si>
    <t>7.4</t>
  </si>
  <si>
    <t>7.5</t>
  </si>
  <si>
    <t>4.4</t>
  </si>
  <si>
    <t xml:space="preserve">PisoTátil direcional na cor amarelo 25x25 premoldado (16 unidades) </t>
  </si>
  <si>
    <t>1.4</t>
  </si>
  <si>
    <t>Administração local (Incl. Eng Civil e Encarregado geral)</t>
  </si>
  <si>
    <t>Responsável técnico - Rhayká Lopes da Silva - CREA PA 1515098273</t>
  </si>
  <si>
    <t>4.5</t>
  </si>
  <si>
    <t>Guia (Meio-Fio)  concreto, moldado IN LOCO em trecho reto</t>
  </si>
  <si>
    <t>3.2</t>
  </si>
  <si>
    <t xml:space="preserve"> Placa de inauguração em aço inox/letras bx. relevo- (40 x 30cm)</t>
  </si>
  <si>
    <t>RHAYKA LOPES - CREA PA 151509827-3</t>
  </si>
  <si>
    <t>Luminária de led para iluminação publica, de 98 w até 137 w - fornecimento e instalação</t>
  </si>
  <si>
    <t>Cabo de cobre 4mm2 - 1 KV</t>
  </si>
  <si>
    <t>Eletroduto PVC Rígido de 3/4"</t>
  </si>
  <si>
    <t>Haste de cobre p/ aterram. 3/4"x3m s/ conector</t>
  </si>
  <si>
    <t>-</t>
  </si>
  <si>
    <t>7.6</t>
  </si>
  <si>
    <t>Gira Gira infantil</t>
  </si>
  <si>
    <t>7.7</t>
  </si>
  <si>
    <t>Pintura de meio-fio com tinta branca a base de cal</t>
  </si>
  <si>
    <t>7.8</t>
  </si>
  <si>
    <t>7.9</t>
  </si>
  <si>
    <t>Obra: Construção da Praça da Comunidade Fé em Deus</t>
  </si>
  <si>
    <t>PLANILHA ORÇAMENTÁRIA - CONSTRUÇÃO PRAÇA DA COMUNIDADE FÉ EM DEUS</t>
  </si>
  <si>
    <t>Data de preço: sinapi desonerado (08/2022) e sedop (02/2023)</t>
  </si>
  <si>
    <t>Prefeitura Municipal de Aurora do Pará</t>
  </si>
  <si>
    <t>Local = Comunidade Fé em Deus</t>
  </si>
  <si>
    <t>Bloco de concreto intertravado e=8cm (incl. colchao de areia e rejuntamento)</t>
  </si>
  <si>
    <t xml:space="preserve">Plantio de arvore ornamental com altura de muda menor que 2,00m </t>
  </si>
  <si>
    <t>Poste de aço conico continuo curvo duplo, engastado, h=9m, inclusive luminárias, sem lampada - fornecimento e instalação</t>
  </si>
  <si>
    <t>MOVIMENTAÇÃO DE TERRA E FUNDAÇÃO</t>
  </si>
  <si>
    <t>Baldrame em concreto simples com seixo inclusive forma madeira branca</t>
  </si>
  <si>
    <t>SINAPI - I</t>
  </si>
  <si>
    <t>Tubo em PVC - 100mm (LS) - DRENAGEM</t>
  </si>
  <si>
    <t>Concreto armado Fck=15 MPA c/forma mad. branca (incl. lançamento e adensamento)  - CRUZEIRO CENTRAL</t>
  </si>
  <si>
    <t>Concreto armado Fck=15 MPA c/forma mad. branca (incl. lançamento e adensamento)  - RAMPA</t>
  </si>
  <si>
    <t>CPU - COMPOSIÇÕES DE CUSTOS UNITÁRIOS</t>
  </si>
  <si>
    <t>ENGENHEIRO CIVIL DE OBRA JUNIOR</t>
  </si>
  <si>
    <t>00002706/SINAPI</t>
  </si>
  <si>
    <t>0004083/SINAPI</t>
  </si>
  <si>
    <t xml:space="preserve">Forma c/ madeira branca </t>
  </si>
  <si>
    <t>Desforma</t>
  </si>
  <si>
    <t>Concreto c/ seixo Fck= 20 MPA (incl. lançamento e adensamento)</t>
  </si>
  <si>
    <t xml:space="preserve"> 050036/SEDOP</t>
  </si>
  <si>
    <t xml:space="preserve"> 050037/SEDOP</t>
  </si>
  <si>
    <t>050259/SEDOP</t>
  </si>
  <si>
    <t>Bloco de concreto intertravado e=8cm</t>
  </si>
  <si>
    <t xml:space="preserve">Areia </t>
  </si>
  <si>
    <t xml:space="preserve">Argamassa p/rejuntamento de blokret (1:7) </t>
  </si>
  <si>
    <t xml:space="preserve"> CALCETEIRO COM ENCARGOS COMPLEMENTARES </t>
  </si>
  <si>
    <t>D00339/SEDOP</t>
  </si>
  <si>
    <t>J00005/SEDOP</t>
  </si>
  <si>
    <t>260765 /SEDOP</t>
  </si>
  <si>
    <t>Colchão de areia e=20 cm - Playground</t>
  </si>
  <si>
    <t>Revestimento Cerâmico Padrão Alto  - CRUZEIRO CENTRAL</t>
  </si>
  <si>
    <t>Haste de Aço cobreada 5/8"x3,0m c/ conector</t>
  </si>
  <si>
    <t>H00001 /SEDOP</t>
  </si>
  <si>
    <t>D00222/SEDOP</t>
  </si>
  <si>
    <t xml:space="preserve"> D00223/SEDOP</t>
  </si>
  <si>
    <t>280008/SEDOP</t>
  </si>
  <si>
    <t xml:space="preserve"> 280016/SEDOP</t>
  </si>
  <si>
    <t>Tubo em PVC - 100mm (LS)</t>
  </si>
  <si>
    <t xml:space="preserve"> Solução limpadora </t>
  </si>
  <si>
    <t xml:space="preserve"> Adesivo p/ PVC - 75g </t>
  </si>
  <si>
    <t>AUXILIAR DE ENCANADOR OU BOMBEIRO HIDRÁULICO COM
 ENCARGOS COMPLEMENTARES</t>
  </si>
  <si>
    <t xml:space="preserve">ENCANADOR OU BOMBEIRO HIDRÁULICO COM ENCARGOS
 COMPLEMENTARES </t>
  </si>
  <si>
    <t>l</t>
  </si>
  <si>
    <t>tb</t>
  </si>
  <si>
    <t>7.10</t>
  </si>
  <si>
    <t>7.11</t>
  </si>
  <si>
    <t>Pintura Acrílica para piso</t>
  </si>
  <si>
    <t>Meses</t>
  </si>
  <si>
    <r>
      <t>Obra</t>
    </r>
    <r>
      <rPr>
        <sz val="10"/>
        <rFont val="Arial"/>
        <family val="2"/>
      </rPr>
      <t>: Construção de praça na comunidade Fé em Deus, município de Aurora do Pará</t>
    </r>
  </si>
  <si>
    <r>
      <t>Endereço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Fé em Deus, Aurora do Pará</t>
    </r>
  </si>
  <si>
    <t>7.12</t>
  </si>
  <si>
    <t>Lixeira em tela moeda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</si>
</sst>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\ %"/>
    <numFmt numFmtId="180" formatCode="&quot;R$&quot;\ #,##0.00"/>
    <numFmt numFmtId="181" formatCode="0.000%"/>
    <numFmt numFmtId="182" formatCode="0.0%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1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9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6" fillId="0" borderId="0"/>
    <xf numFmtId="0" fontId="19" fillId="0" borderId="0"/>
    <xf numFmtId="0" fontId="6" fillId="0" borderId="0"/>
    <xf numFmtId="0" fontId="1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6" fillId="0" borderId="0" applyFont="0" applyFill="0" applyBorder="0" applyAlignment="0" applyProtection="0"/>
    <xf numFmtId="165" fontId="16" fillId="0" borderId="0" applyBorder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168" fontId="6" fillId="0" borderId="0" applyFont="0" applyFill="0" applyBorder="0" applyAlignment="0" applyProtection="0"/>
    <xf numFmtId="169" fontId="22" fillId="0" borderId="0">
      <protection locked="0"/>
    </xf>
    <xf numFmtId="0" fontId="7" fillId="6" borderId="3" applyFill="0" applyBorder="0" applyAlignment="0" applyProtection="0">
      <alignment vertical="center"/>
      <protection locked="0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9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7" borderId="1" applyNumberFormat="0" applyBorder="0" applyAlignment="0" applyProtection="0"/>
    <xf numFmtId="0" fontId="6" fillId="0" borderId="0">
      <alignment horizontal="centerContinuous" vertical="justify"/>
    </xf>
    <xf numFmtId="0" fontId="26" fillId="0" borderId="0" applyAlignment="0">
      <alignment horizontal="center"/>
    </xf>
    <xf numFmtId="44" fontId="10" fillId="0" borderId="0" applyFont="0" applyFill="0" applyBorder="0" applyAlignment="0" applyProtection="0"/>
    <xf numFmtId="174" fontId="2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8" fillId="0" borderId="0">
      <alignment horizontal="left" vertical="center" indent="12"/>
    </xf>
    <xf numFmtId="0" fontId="13" fillId="0" borderId="3" applyBorder="0">
      <alignment horizontal="left" vertical="center" wrapText="1" indent="2"/>
      <protection locked="0"/>
    </xf>
    <xf numFmtId="0" fontId="13" fillId="0" borderId="3" applyBorder="0">
      <alignment horizontal="left" vertical="center" wrapText="1" indent="3"/>
      <protection locked="0"/>
    </xf>
    <xf numFmtId="10" fontId="6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2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>
      <alignment horizontal="centerContinuous" vertical="justify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7" fillId="0" borderId="0" xfId="0" applyFont="1" applyAlignment="1">
      <alignment horizontal="left" vertical="center" wrapText="1"/>
    </xf>
    <xf numFmtId="0" fontId="7" fillId="0" borderId="0" xfId="11" applyFont="1" applyAlignment="1">
      <alignment vertical="center" wrapText="1"/>
    </xf>
    <xf numFmtId="0" fontId="7" fillId="0" borderId="7" xfId="11" applyFont="1" applyBorder="1" applyAlignment="1">
      <alignment vertical="center" wrapText="1"/>
    </xf>
    <xf numFmtId="0" fontId="11" fillId="0" borderId="7" xfId="1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164" fontId="7" fillId="0" borderId="0" xfId="25" applyFont="1" applyFill="1" applyBorder="1" applyAlignment="1">
      <alignment horizontal="center" vertical="center" wrapText="1"/>
    </xf>
    <xf numFmtId="164" fontId="7" fillId="0" borderId="1" xfId="25" applyFont="1" applyFill="1" applyBorder="1" applyAlignment="1">
      <alignment vertical="center" wrapText="1"/>
    </xf>
    <xf numFmtId="164" fontId="7" fillId="0" borderId="0" xfId="25" applyFont="1" applyBorder="1" applyAlignment="1">
      <alignment horizontal="right" vertical="center"/>
    </xf>
    <xf numFmtId="164" fontId="7" fillId="0" borderId="1" xfId="25" applyFont="1" applyFill="1" applyBorder="1" applyAlignment="1">
      <alignment horizontal="right" vertical="center" wrapText="1"/>
    </xf>
    <xf numFmtId="164" fontId="7" fillId="0" borderId="2" xfId="25" applyFont="1" applyFill="1" applyBorder="1" applyAlignment="1">
      <alignment horizontal="right" vertical="center" wrapText="1"/>
    </xf>
    <xf numFmtId="164" fontId="7" fillId="0" borderId="0" xfId="25" applyFont="1" applyFill="1" applyBorder="1" applyAlignment="1">
      <alignment horizontal="right" vertical="center" wrapText="1"/>
    </xf>
    <xf numFmtId="0" fontId="7" fillId="0" borderId="0" xfId="11" applyFont="1" applyAlignment="1">
      <alignment horizontal="center" vertical="center" wrapText="1"/>
    </xf>
    <xf numFmtId="0" fontId="5" fillId="0" borderId="0" xfId="174" applyAlignment="1">
      <alignment vertical="center"/>
    </xf>
    <xf numFmtId="0" fontId="5" fillId="0" borderId="0" xfId="174" applyAlignment="1">
      <alignment horizontal="left" vertical="center"/>
    </xf>
    <xf numFmtId="0" fontId="5" fillId="0" borderId="0" xfId="174" applyAlignment="1">
      <alignment horizontal="center" vertical="center"/>
    </xf>
    <xf numFmtId="164" fontId="5" fillId="0" borderId="0" xfId="175" applyFont="1" applyAlignment="1">
      <alignment horizontal="center" vertical="center"/>
    </xf>
    <xf numFmtId="0" fontId="7" fillId="0" borderId="17" xfId="174" applyFont="1" applyBorder="1" applyAlignment="1">
      <alignment vertical="center"/>
    </xf>
    <xf numFmtId="0" fontId="7" fillId="0" borderId="18" xfId="174" applyFont="1" applyBorder="1" applyAlignment="1">
      <alignment vertical="center"/>
    </xf>
    <xf numFmtId="0" fontId="5" fillId="0" borderId="18" xfId="174" applyBorder="1" applyAlignment="1">
      <alignment horizontal="left" vertical="center"/>
    </xf>
    <xf numFmtId="0" fontId="5" fillId="0" borderId="18" xfId="174" applyBorder="1" applyAlignment="1">
      <alignment horizontal="center" vertical="center"/>
    </xf>
    <xf numFmtId="164" fontId="5" fillId="0" borderId="18" xfId="175" applyFont="1" applyBorder="1" applyAlignment="1">
      <alignment horizontal="center" vertical="center"/>
    </xf>
    <xf numFmtId="0" fontId="5" fillId="0" borderId="18" xfId="174" applyBorder="1" applyAlignment="1">
      <alignment vertical="center"/>
    </xf>
    <xf numFmtId="0" fontId="7" fillId="0" borderId="6" xfId="174" applyFont="1" applyBorder="1" applyAlignment="1">
      <alignment vertical="center"/>
    </xf>
    <xf numFmtId="0" fontId="7" fillId="0" borderId="0" xfId="174" applyFont="1" applyAlignment="1">
      <alignment vertical="center"/>
    </xf>
    <xf numFmtId="164" fontId="7" fillId="0" borderId="0" xfId="175" applyFont="1" applyBorder="1" applyAlignment="1">
      <alignment horizontal="center" vertical="center"/>
    </xf>
    <xf numFmtId="9" fontId="5" fillId="0" borderId="0" xfId="174" applyNumberFormat="1" applyAlignment="1">
      <alignment vertical="center"/>
    </xf>
    <xf numFmtId="0" fontId="7" fillId="0" borderId="8" xfId="174" applyFont="1" applyBorder="1" applyAlignment="1">
      <alignment vertical="center"/>
    </xf>
    <xf numFmtId="0" fontId="7" fillId="0" borderId="9" xfId="174" applyFont="1" applyBorder="1" applyAlignment="1">
      <alignment vertical="center"/>
    </xf>
    <xf numFmtId="0" fontId="5" fillId="0" borderId="9" xfId="174" applyBorder="1" applyAlignment="1">
      <alignment horizontal="left" vertical="center"/>
    </xf>
    <xf numFmtId="0" fontId="5" fillId="0" borderId="9" xfId="174" applyBorder="1" applyAlignment="1">
      <alignment horizontal="center" vertical="center"/>
    </xf>
    <xf numFmtId="164" fontId="7" fillId="0" borderId="9" xfId="175" applyFont="1" applyBorder="1" applyAlignment="1">
      <alignment horizontal="center" vertical="center"/>
    </xf>
    <xf numFmtId="0" fontId="5" fillId="0" borderId="9" xfId="174" applyBorder="1" applyAlignment="1">
      <alignment vertical="center"/>
    </xf>
    <xf numFmtId="0" fontId="5" fillId="0" borderId="0" xfId="174"/>
    <xf numFmtId="0" fontId="5" fillId="5" borderId="11" xfId="174" applyFill="1" applyBorder="1" applyAlignment="1">
      <alignment horizontal="center"/>
    </xf>
    <xf numFmtId="0" fontId="5" fillId="5" borderId="12" xfId="174" applyFill="1" applyBorder="1" applyAlignment="1">
      <alignment horizontal="center"/>
    </xf>
    <xf numFmtId="0" fontId="5" fillId="5" borderId="12" xfId="174" applyFill="1" applyBorder="1" applyAlignment="1">
      <alignment horizontal="right"/>
    </xf>
    <xf numFmtId="0" fontId="5" fillId="0" borderId="13" xfId="174" applyBorder="1"/>
    <xf numFmtId="0" fontId="5" fillId="0" borderId="1" xfId="174" applyBorder="1" applyAlignment="1">
      <alignment horizontal="center"/>
    </xf>
    <xf numFmtId="0" fontId="5" fillId="0" borderId="1" xfId="174" applyBorder="1" applyAlignment="1">
      <alignment horizontal="right"/>
    </xf>
    <xf numFmtId="0" fontId="5" fillId="0" borderId="1" xfId="174" applyBorder="1"/>
    <xf numFmtId="0" fontId="5" fillId="0" borderId="13" xfId="174" applyBorder="1" applyAlignment="1">
      <alignment horizontal="center"/>
    </xf>
    <xf numFmtId="49" fontId="5" fillId="0" borderId="1" xfId="174" applyNumberFormat="1" applyBorder="1"/>
    <xf numFmtId="164" fontId="0" fillId="0" borderId="1" xfId="175" applyFont="1" applyBorder="1"/>
    <xf numFmtId="10" fontId="0" fillId="0" borderId="1" xfId="176" applyNumberFormat="1" applyFont="1" applyBorder="1"/>
    <xf numFmtId="9" fontId="5" fillId="5" borderId="1" xfId="176" applyFont="1" applyFill="1" applyBorder="1"/>
    <xf numFmtId="164" fontId="5" fillId="0" borderId="1" xfId="174" applyNumberFormat="1" applyBorder="1"/>
    <xf numFmtId="9" fontId="0" fillId="0" borderId="1" xfId="176" applyFont="1" applyFill="1" applyBorder="1"/>
    <xf numFmtId="9" fontId="5" fillId="0" borderId="1" xfId="176" applyFont="1" applyFill="1" applyBorder="1"/>
    <xf numFmtId="164" fontId="0" fillId="0" borderId="0" xfId="175" applyFont="1"/>
    <xf numFmtId="164" fontId="7" fillId="5" borderId="25" xfId="175" applyFont="1" applyFill="1" applyBorder="1"/>
    <xf numFmtId="10" fontId="5" fillId="4" borderId="20" xfId="174" applyNumberFormat="1" applyFill="1" applyBorder="1"/>
    <xf numFmtId="9" fontId="5" fillId="5" borderId="26" xfId="32" applyFill="1" applyBorder="1"/>
    <xf numFmtId="164" fontId="5" fillId="5" borderId="5" xfId="174" applyNumberFormat="1" applyFill="1" applyBorder="1"/>
    <xf numFmtId="164" fontId="5" fillId="0" borderId="0" xfId="29" applyFont="1" applyFill="1" applyAlignment="1">
      <alignment vertical="center"/>
    </xf>
    <xf numFmtId="164" fontId="5" fillId="0" borderId="0" xfId="25" applyFont="1" applyFill="1" applyAlignment="1">
      <alignment vertical="center"/>
    </xf>
    <xf numFmtId="0" fontId="5" fillId="0" borderId="0" xfId="0" applyFont="1" applyAlignment="1">
      <alignment vertical="center"/>
    </xf>
    <xf numFmtId="179" fontId="7" fillId="0" borderId="0" xfId="174" applyNumberFormat="1" applyFont="1" applyAlignment="1">
      <alignment horizontal="right" vertical="center" indent="1"/>
    </xf>
    <xf numFmtId="164" fontId="5" fillId="0" borderId="0" xfId="30" applyFont="1" applyFill="1" applyAlignment="1">
      <alignment horizontal="left" vertical="center"/>
    </xf>
    <xf numFmtId="0" fontId="5" fillId="0" borderId="14" xfId="174" applyBorder="1" applyAlignment="1">
      <alignment horizontal="center"/>
    </xf>
    <xf numFmtId="0" fontId="5" fillId="0" borderId="15" xfId="174" applyBorder="1"/>
    <xf numFmtId="164" fontId="0" fillId="0" borderId="15" xfId="175" applyFont="1" applyBorder="1"/>
    <xf numFmtId="10" fontId="0" fillId="0" borderId="15" xfId="176" applyNumberFormat="1" applyFont="1" applyBorder="1"/>
    <xf numFmtId="9" fontId="0" fillId="0" borderId="15" xfId="176" applyFont="1" applyFill="1" applyBorder="1"/>
    <xf numFmtId="164" fontId="5" fillId="0" borderId="0" xfId="25" applyFont="1" applyAlignment="1">
      <alignment horizontal="right" vertical="center"/>
    </xf>
    <xf numFmtId="0" fontId="5" fillId="0" borderId="0" xfId="1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25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4" fontId="5" fillId="0" borderId="0" xfId="3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4" fontId="5" fillId="0" borderId="0" xfId="3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180" fontId="34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180" fontId="35" fillId="0" borderId="0" xfId="0" applyNumberFormat="1" applyFont="1" applyAlignment="1">
      <alignment vertical="center" wrapText="1"/>
    </xf>
    <xf numFmtId="10" fontId="7" fillId="0" borderId="1" xfId="18" applyNumberFormat="1" applyFont="1" applyBorder="1" applyAlignment="1">
      <alignment horizontal="center" vertical="center"/>
    </xf>
    <xf numFmtId="10" fontId="0" fillId="0" borderId="1" xfId="18" applyNumberFormat="1" applyFont="1" applyBorder="1" applyAlignment="1">
      <alignment horizontal="center" vertical="center"/>
    </xf>
    <xf numFmtId="181" fontId="0" fillId="0" borderId="1" xfId="18" applyNumberFormat="1" applyFont="1" applyBorder="1" applyAlignment="1">
      <alignment horizontal="center" vertical="center"/>
    </xf>
    <xf numFmtId="10" fontId="38" fillId="0" borderId="1" xfId="18" applyNumberFormat="1" applyFont="1" applyBorder="1" applyAlignment="1">
      <alignment horizontal="center" vertical="center"/>
    </xf>
    <xf numFmtId="10" fontId="0" fillId="0" borderId="24" xfId="18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37" fillId="3" borderId="20" xfId="18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0" fillId="0" borderId="1" xfId="0" applyBorder="1"/>
    <xf numFmtId="164" fontId="0" fillId="0" borderId="6" xfId="176" applyNumberFormat="1" applyFont="1" applyBorder="1"/>
    <xf numFmtId="0" fontId="40" fillId="8" borderId="1" xfId="0" applyFont="1" applyFill="1" applyBorder="1" applyAlignment="1">
      <alignment horizontal="center" vertical="center" wrapText="1"/>
    </xf>
    <xf numFmtId="180" fontId="40" fillId="8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4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164" fontId="7" fillId="0" borderId="1" xfId="25" applyFont="1" applyBorder="1" applyAlignment="1">
      <alignment horizontal="right" vertical="center"/>
    </xf>
    <xf numFmtId="164" fontId="43" fillId="0" borderId="0" xfId="25" applyFont="1" applyAlignment="1">
      <alignment horizontal="right" vertical="center"/>
    </xf>
    <xf numFmtId="0" fontId="4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80" fontId="40" fillId="0" borderId="0" xfId="0" applyNumberFormat="1" applyFont="1" applyAlignment="1">
      <alignment horizontal="right" vertical="center"/>
    </xf>
    <xf numFmtId="0" fontId="41" fillId="8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41" fillId="0" borderId="0" xfId="29" applyFont="1" applyFill="1" applyAlignment="1">
      <alignment vertical="center"/>
    </xf>
    <xf numFmtId="164" fontId="42" fillId="0" borderId="0" xfId="29" applyFont="1" applyFill="1" applyAlignment="1">
      <alignment vertical="center"/>
    </xf>
    <xf numFmtId="0" fontId="40" fillId="8" borderId="30" xfId="0" applyFont="1" applyFill="1" applyBorder="1" applyAlignment="1">
      <alignment horizontal="center" vertical="center" wrapText="1"/>
    </xf>
    <xf numFmtId="0" fontId="40" fillId="8" borderId="31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3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40" fillId="0" borderId="3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40" fillId="0" borderId="7" xfId="0" applyNumberFormat="1" applyFont="1" applyBorder="1" applyAlignment="1">
      <alignment horizontal="center" vertical="center"/>
    </xf>
    <xf numFmtId="0" fontId="40" fillId="8" borderId="32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2" fillId="0" borderId="15" xfId="0" applyFont="1" applyBorder="1" applyAlignment="1">
      <alignment horizontal="left" wrapText="1"/>
    </xf>
    <xf numFmtId="0" fontId="0" fillId="0" borderId="15" xfId="0" applyBorder="1"/>
    <xf numFmtId="180" fontId="40" fillId="0" borderId="15" xfId="0" applyNumberFormat="1" applyFont="1" applyBorder="1" applyAlignment="1">
      <alignment horizontal="right" vertical="center"/>
    </xf>
    <xf numFmtId="180" fontId="40" fillId="0" borderId="33" xfId="0" applyNumberFormat="1" applyFont="1" applyBorder="1" applyAlignment="1">
      <alignment horizontal="center" vertical="center"/>
    </xf>
    <xf numFmtId="49" fontId="7" fillId="9" borderId="5" xfId="11" applyNumberFormat="1" applyFont="1" applyFill="1" applyBorder="1" applyAlignment="1">
      <alignment horizontal="center" vertical="center"/>
    </xf>
    <xf numFmtId="49" fontId="7" fillId="9" borderId="22" xfId="11" applyNumberFormat="1" applyFont="1" applyFill="1" applyBorder="1" applyAlignment="1">
      <alignment horizontal="center" vertical="center"/>
    </xf>
    <xf numFmtId="164" fontId="7" fillId="9" borderId="22" xfId="30" applyFont="1" applyFill="1" applyBorder="1" applyAlignment="1">
      <alignment horizontal="center" vertical="center"/>
    </xf>
    <xf numFmtId="164" fontId="7" fillId="9" borderId="22" xfId="25" applyFont="1" applyFill="1" applyBorder="1" applyAlignment="1">
      <alignment horizontal="center" vertical="center" wrapText="1"/>
    </xf>
    <xf numFmtId="164" fontId="7" fillId="9" borderId="23" xfId="25" applyFont="1" applyFill="1" applyBorder="1" applyAlignment="1">
      <alignment horizontal="center" vertical="center" wrapText="1"/>
    </xf>
    <xf numFmtId="0" fontId="7" fillId="9" borderId="1" xfId="11" applyFont="1" applyFill="1" applyBorder="1" applyAlignment="1">
      <alignment horizontal="center" vertical="center"/>
    </xf>
    <xf numFmtId="0" fontId="7" fillId="9" borderId="1" xfId="11" applyFont="1" applyFill="1" applyBorder="1" applyAlignment="1">
      <alignment horizontal="center"/>
    </xf>
    <xf numFmtId="0" fontId="7" fillId="9" borderId="1" xfId="174" applyFont="1" applyFill="1" applyBorder="1" applyAlignment="1">
      <alignment vertical="center"/>
    </xf>
    <xf numFmtId="0" fontId="7" fillId="9" borderId="1" xfId="11" applyFont="1" applyFill="1" applyBorder="1" applyAlignment="1">
      <alignment vertical="center"/>
    </xf>
    <xf numFmtId="164" fontId="7" fillId="9" borderId="1" xfId="30" applyFont="1" applyFill="1" applyBorder="1" applyAlignment="1">
      <alignment vertical="center"/>
    </xf>
    <xf numFmtId="164" fontId="7" fillId="9" borderId="1" xfId="25" applyFont="1" applyFill="1" applyBorder="1" applyAlignment="1">
      <alignment horizontal="right" vertical="center"/>
    </xf>
    <xf numFmtId="164" fontId="7" fillId="9" borderId="1" xfId="25" applyFont="1" applyFill="1" applyBorder="1" applyAlignment="1">
      <alignment vertical="center"/>
    </xf>
    <xf numFmtId="49" fontId="7" fillId="9" borderId="3" xfId="0" applyNumberFormat="1" applyFont="1" applyFill="1" applyBorder="1" applyAlignment="1">
      <alignment vertical="center"/>
    </xf>
    <xf numFmtId="49" fontId="7" fillId="9" borderId="21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7" fillId="9" borderId="24" xfId="0" applyFont="1" applyFill="1" applyBorder="1" applyAlignment="1">
      <alignment horizontal="right" vertical="center"/>
    </xf>
    <xf numFmtId="164" fontId="5" fillId="9" borderId="1" xfId="25" applyFont="1" applyFill="1" applyBorder="1" applyAlignment="1">
      <alignment horizontal="right" vertical="center"/>
    </xf>
    <xf numFmtId="44" fontId="7" fillId="9" borderId="1" xfId="25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1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164" fontId="5" fillId="8" borderId="1" xfId="25" quotePrefix="1" applyFont="1" applyFill="1" applyBorder="1" applyAlignment="1">
      <alignment horizontal="right" vertical="center"/>
    </xf>
    <xf numFmtId="164" fontId="5" fillId="8" borderId="1" xfId="25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11" applyFont="1" applyFill="1" applyBorder="1" applyAlignment="1">
      <alignment horizontal="left" vertical="center" wrapText="1"/>
    </xf>
    <xf numFmtId="0" fontId="5" fillId="8" borderId="1" xfId="11" applyFont="1" applyFill="1" applyBorder="1" applyAlignment="1">
      <alignment horizontal="center" vertical="center" wrapText="1"/>
    </xf>
    <xf numFmtId="0" fontId="5" fillId="8" borderId="21" xfId="174" applyFill="1" applyBorder="1" applyAlignment="1">
      <alignment horizontal="left" vertical="center" wrapText="1"/>
    </xf>
    <xf numFmtId="0" fontId="5" fillId="8" borderId="1" xfId="11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/>
    </xf>
    <xf numFmtId="0" fontId="33" fillId="8" borderId="1" xfId="11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10" borderId="0" xfId="0" applyFill="1"/>
    <xf numFmtId="49" fontId="5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5" fillId="3" borderId="6" xfId="11" applyFont="1" applyFill="1" applyBorder="1" applyAlignment="1" applyProtection="1">
      <alignment horizontal="left" vertical="center"/>
      <protection locked="0"/>
    </xf>
    <xf numFmtId="0" fontId="5" fillId="3" borderId="0" xfId="11" applyFont="1" applyFill="1" applyAlignment="1" applyProtection="1">
      <alignment horizontal="left" vertical="center"/>
      <protection locked="0"/>
    </xf>
    <xf numFmtId="0" fontId="5" fillId="3" borderId="7" xfId="11" applyFont="1" applyFill="1" applyBorder="1" applyAlignment="1" applyProtection="1">
      <alignment horizontal="left" vertical="center"/>
      <protection locked="0"/>
    </xf>
    <xf numFmtId="0" fontId="5" fillId="3" borderId="8" xfId="11" applyFont="1" applyFill="1" applyBorder="1" applyAlignment="1" applyProtection="1">
      <alignment horizontal="left" vertical="center"/>
      <protection locked="0"/>
    </xf>
    <xf numFmtId="0" fontId="5" fillId="3" borderId="9" xfId="11" applyFont="1" applyFill="1" applyBorder="1" applyAlignment="1" applyProtection="1">
      <alignment horizontal="left" vertical="center"/>
      <protection locked="0"/>
    </xf>
    <xf numFmtId="0" fontId="5" fillId="3" borderId="10" xfId="11" applyFont="1" applyFill="1" applyBorder="1" applyAlignment="1" applyProtection="1">
      <alignment horizontal="left" vertical="center"/>
      <protection locked="0"/>
    </xf>
    <xf numFmtId="0" fontId="11" fillId="9" borderId="17" xfId="11" applyFont="1" applyFill="1" applyBorder="1" applyAlignment="1">
      <alignment horizontal="center" vertical="center" wrapText="1"/>
    </xf>
    <xf numFmtId="0" fontId="11" fillId="9" borderId="18" xfId="11" applyFont="1" applyFill="1" applyBorder="1" applyAlignment="1">
      <alignment horizontal="center" vertical="center" wrapText="1"/>
    </xf>
    <xf numFmtId="0" fontId="11" fillId="9" borderId="19" xfId="11" applyFont="1" applyFill="1" applyBorder="1" applyAlignment="1">
      <alignment horizontal="center" vertical="center" wrapText="1"/>
    </xf>
    <xf numFmtId="0" fontId="11" fillId="9" borderId="6" xfId="11" applyFont="1" applyFill="1" applyBorder="1" applyAlignment="1">
      <alignment horizontal="center" vertical="center" wrapText="1"/>
    </xf>
    <xf numFmtId="0" fontId="11" fillId="9" borderId="0" xfId="11" applyFont="1" applyFill="1" applyAlignment="1">
      <alignment horizontal="center" vertical="center" wrapText="1"/>
    </xf>
    <xf numFmtId="0" fontId="11" fillId="9" borderId="7" xfId="11" applyFont="1" applyFill="1" applyBorder="1" applyAlignment="1">
      <alignment horizontal="center" vertical="center" wrapText="1"/>
    </xf>
    <xf numFmtId="0" fontId="11" fillId="9" borderId="8" xfId="11" applyFont="1" applyFill="1" applyBorder="1" applyAlignment="1">
      <alignment horizontal="center" vertical="center" wrapText="1"/>
    </xf>
    <xf numFmtId="0" fontId="11" fillId="9" borderId="9" xfId="11" applyFont="1" applyFill="1" applyBorder="1" applyAlignment="1">
      <alignment horizontal="center" vertical="center" wrapText="1"/>
    </xf>
    <xf numFmtId="0" fontId="11" fillId="9" borderId="10" xfId="11" applyFont="1" applyFill="1" applyBorder="1" applyAlignment="1">
      <alignment horizontal="center" vertical="center" wrapText="1"/>
    </xf>
    <xf numFmtId="0" fontId="5" fillId="3" borderId="17" xfId="11" applyFont="1" applyFill="1" applyBorder="1" applyAlignment="1" applyProtection="1">
      <alignment horizontal="left" vertical="justify"/>
      <protection locked="0"/>
    </xf>
    <xf numFmtId="0" fontId="5" fillId="3" borderId="18" xfId="11" applyFont="1" applyFill="1" applyBorder="1" applyAlignment="1" applyProtection="1">
      <alignment horizontal="left" vertical="justify"/>
      <protection locked="0"/>
    </xf>
    <xf numFmtId="0" fontId="5" fillId="3" borderId="19" xfId="11" applyFont="1" applyFill="1" applyBorder="1" applyAlignment="1" applyProtection="1">
      <alignment horizontal="left" vertical="justify"/>
      <protection locked="0"/>
    </xf>
    <xf numFmtId="0" fontId="5" fillId="3" borderId="6" xfId="11" applyFont="1" applyFill="1" applyBorder="1" applyAlignment="1" applyProtection="1">
      <alignment horizontal="left" vertical="justify"/>
      <protection locked="0"/>
    </xf>
    <xf numFmtId="0" fontId="5" fillId="3" borderId="0" xfId="11" applyFont="1" applyFill="1" applyAlignment="1" applyProtection="1">
      <alignment horizontal="left" vertical="justify"/>
      <protection locked="0"/>
    </xf>
    <xf numFmtId="0" fontId="5" fillId="3" borderId="7" xfId="11" applyFont="1" applyFill="1" applyBorder="1" applyAlignment="1" applyProtection="1">
      <alignment horizontal="left" vertical="justify"/>
      <protection locked="0"/>
    </xf>
    <xf numFmtId="164" fontId="41" fillId="0" borderId="0" xfId="29" applyFont="1" applyFill="1" applyAlignment="1">
      <alignment horizontal="left" vertical="center"/>
    </xf>
    <xf numFmtId="0" fontId="5" fillId="8" borderId="3" xfId="11" applyFont="1" applyFill="1" applyBorder="1" applyAlignment="1">
      <alignment horizontal="center" vertical="center" wrapText="1"/>
    </xf>
    <xf numFmtId="0" fontId="5" fillId="8" borderId="24" xfId="11" applyFont="1" applyFill="1" applyBorder="1" applyAlignment="1">
      <alignment horizontal="center" vertical="center" wrapText="1"/>
    </xf>
    <xf numFmtId="0" fontId="5" fillId="8" borderId="3" xfId="174" applyFill="1" applyBorder="1" applyAlignment="1">
      <alignment horizontal="center" vertical="center" wrapText="1"/>
    </xf>
    <xf numFmtId="0" fontId="5" fillId="8" borderId="24" xfId="174" applyFill="1" applyBorder="1" applyAlignment="1">
      <alignment horizontal="center" vertical="center" wrapText="1"/>
    </xf>
    <xf numFmtId="0" fontId="11" fillId="9" borderId="20" xfId="11" applyFont="1" applyFill="1" applyBorder="1" applyAlignment="1">
      <alignment horizontal="center" vertical="center"/>
    </xf>
    <xf numFmtId="0" fontId="11" fillId="9" borderId="16" xfId="11" applyFont="1" applyFill="1" applyBorder="1" applyAlignment="1">
      <alignment horizontal="center" vertical="center"/>
    </xf>
    <xf numFmtId="0" fontId="11" fillId="9" borderId="4" xfId="11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center" wrapText="1"/>
    </xf>
    <xf numFmtId="0" fontId="40" fillId="8" borderId="24" xfId="0" applyFont="1" applyFill="1" applyBorder="1" applyAlignment="1">
      <alignment horizontal="center" vertical="center" wrapText="1"/>
    </xf>
    <xf numFmtId="0" fontId="40" fillId="8" borderId="28" xfId="0" applyFont="1" applyFill="1" applyBorder="1" applyAlignment="1">
      <alignment horizontal="center" vertical="center" wrapText="1"/>
    </xf>
    <xf numFmtId="0" fontId="40" fillId="8" borderId="27" xfId="0" applyFont="1" applyFill="1" applyBorder="1" applyAlignment="1">
      <alignment horizontal="center" vertical="center" wrapText="1"/>
    </xf>
    <xf numFmtId="0" fontId="40" fillId="8" borderId="29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5" fillId="5" borderId="20" xfId="174" applyFill="1" applyBorder="1" applyAlignment="1">
      <alignment horizontal="center"/>
    </xf>
    <xf numFmtId="0" fontId="5" fillId="5" borderId="4" xfId="174" applyFill="1" applyBorder="1" applyAlignment="1">
      <alignment horizontal="center"/>
    </xf>
    <xf numFmtId="0" fontId="41" fillId="0" borderId="6" xfId="174" applyFont="1" applyBorder="1" applyAlignment="1">
      <alignment horizontal="center" vertical="center"/>
    </xf>
    <xf numFmtId="0" fontId="41" fillId="0" borderId="0" xfId="174" applyFont="1" applyAlignment="1">
      <alignment horizontal="center" vertical="center"/>
    </xf>
    <xf numFmtId="0" fontId="7" fillId="0" borderId="17" xfId="174" applyFont="1" applyBorder="1" applyAlignment="1">
      <alignment horizontal="center" vertical="center"/>
    </xf>
    <xf numFmtId="0" fontId="7" fillId="0" borderId="18" xfId="174" applyFont="1" applyBorder="1" applyAlignment="1">
      <alignment horizontal="center" vertical="center"/>
    </xf>
    <xf numFmtId="0" fontId="7" fillId="0" borderId="19" xfId="174" applyFont="1" applyBorder="1" applyAlignment="1">
      <alignment horizontal="center" vertical="center"/>
    </xf>
    <xf numFmtId="0" fontId="7" fillId="0" borderId="8" xfId="174" applyFont="1" applyBorder="1" applyAlignment="1">
      <alignment horizontal="center" vertical="center"/>
    </xf>
    <xf numFmtId="0" fontId="7" fillId="0" borderId="9" xfId="174" applyFont="1" applyBorder="1" applyAlignment="1">
      <alignment horizontal="center" vertical="center"/>
    </xf>
    <xf numFmtId="0" fontId="7" fillId="0" borderId="10" xfId="174" applyFont="1" applyBorder="1" applyAlignment="1">
      <alignment horizontal="center" vertical="center"/>
    </xf>
    <xf numFmtId="0" fontId="5" fillId="0" borderId="9" xfId="174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0" fontId="0" fillId="0" borderId="16" xfId="0" applyNumberFormat="1" applyBorder="1" applyAlignment="1">
      <alignment horizontal="left" vertical="center" wrapText="1"/>
    </xf>
    <xf numFmtId="10" fontId="0" fillId="0" borderId="4" xfId="0" applyNumberFormat="1" applyBorder="1" applyAlignment="1">
      <alignment horizontal="left" vertical="center" wrapText="1"/>
    </xf>
    <xf numFmtId="49" fontId="5" fillId="0" borderId="17" xfId="25" applyNumberFormat="1" applyFont="1" applyBorder="1" applyAlignment="1">
      <alignment horizontal="center" vertical="center" wrapText="1"/>
    </xf>
    <xf numFmtId="49" fontId="5" fillId="0" borderId="18" xfId="25" applyNumberFormat="1" applyFont="1" applyBorder="1" applyAlignment="1">
      <alignment horizontal="center" vertical="center" wrapText="1"/>
    </xf>
    <xf numFmtId="49" fontId="5" fillId="0" borderId="19" xfId="25" applyNumberFormat="1" applyFont="1" applyBorder="1" applyAlignment="1">
      <alignment horizontal="center" vertical="center" wrapText="1"/>
    </xf>
    <xf numFmtId="49" fontId="5" fillId="0" borderId="8" xfId="25" applyNumberFormat="1" applyFont="1" applyBorder="1" applyAlignment="1">
      <alignment horizontal="center" vertical="center" wrapText="1"/>
    </xf>
    <xf numFmtId="49" fontId="5" fillId="0" borderId="9" xfId="25" applyNumberFormat="1" applyFont="1" applyBorder="1" applyAlignment="1">
      <alignment horizontal="center" vertical="center" wrapText="1"/>
    </xf>
    <xf numFmtId="49" fontId="5" fillId="0" borderId="10" xfId="25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7" fillId="3" borderId="20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3" borderId="20" xfId="0" applyFont="1" applyFill="1" applyBorder="1" applyAlignment="1">
      <alignment horizontal="right" vertical="center"/>
    </xf>
    <xf numFmtId="0" fontId="37" fillId="3" borderId="16" xfId="0" applyFont="1" applyFill="1" applyBorder="1" applyAlignment="1">
      <alignment horizontal="right" vertical="center"/>
    </xf>
    <xf numFmtId="0" fontId="37" fillId="3" borderId="4" xfId="0" applyFont="1" applyFill="1" applyBorder="1" applyAlignment="1">
      <alignment horizontal="right" vertical="center"/>
    </xf>
    <xf numFmtId="0" fontId="38" fillId="0" borderId="1" xfId="0" applyFont="1" applyBorder="1" applyAlignment="1">
      <alignment horizontal="left" vertical="center"/>
    </xf>
  </cellXfs>
  <cellStyles count="301">
    <cellStyle name="_x000d__x000a_JournalTemplate=C:\COMFO\CTALK\JOURSTD.TPL_x000d__x000a_LbStateAddress=3 3 0 251 1 89 2 311_x000d__x000a_LbStateJou" xfId="78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79" xr:uid="{00000000-0005-0000-0000-000003000000}"/>
    <cellStyle name="Comma0" xfId="80" xr:uid="{00000000-0005-0000-0000-000004000000}"/>
    <cellStyle name="CORES" xfId="81" xr:uid="{00000000-0005-0000-0000-000005000000}"/>
    <cellStyle name="Currency [0]_Arauco Piping list" xfId="82" xr:uid="{00000000-0005-0000-0000-000006000000}"/>
    <cellStyle name="Currency_Arauco Piping list" xfId="83" xr:uid="{00000000-0005-0000-0000-000007000000}"/>
    <cellStyle name="Currency0" xfId="84" xr:uid="{00000000-0005-0000-0000-000008000000}"/>
    <cellStyle name="Data" xfId="85" xr:uid="{00000000-0005-0000-0000-000009000000}"/>
    <cellStyle name="Date" xfId="86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7" xr:uid="{00000000-0005-0000-0000-00000F000000}"/>
    <cellStyle name="Excel Built-in Normal 3" xfId="87" xr:uid="{00000000-0005-0000-0000-000010000000}"/>
    <cellStyle name="Excel_BuiltIn_Comma" xfId="8" xr:uid="{00000000-0005-0000-0000-000011000000}"/>
    <cellStyle name="Fixed" xfId="88" xr:uid="{00000000-0005-0000-0000-000012000000}"/>
    <cellStyle name="Fixo" xfId="89" xr:uid="{00000000-0005-0000-0000-000013000000}"/>
    <cellStyle name="Followed Hyperlink" xfId="90" xr:uid="{00000000-0005-0000-0000-000014000000}"/>
    <cellStyle name="Grey" xfId="91" xr:uid="{00000000-0005-0000-0000-000015000000}"/>
    <cellStyle name="Heading" xfId="9" xr:uid="{00000000-0005-0000-0000-000016000000}"/>
    <cellStyle name="Heading 1" xfId="92" xr:uid="{00000000-0005-0000-0000-000017000000}"/>
    <cellStyle name="Heading 2" xfId="93" xr:uid="{00000000-0005-0000-0000-000018000000}"/>
    <cellStyle name="Heading1" xfId="10" xr:uid="{00000000-0005-0000-0000-000019000000}"/>
    <cellStyle name="Hiperlink 2" xfId="94" xr:uid="{00000000-0005-0000-0000-00001A000000}"/>
    <cellStyle name="Indefinido" xfId="95" xr:uid="{00000000-0005-0000-0000-00001B000000}"/>
    <cellStyle name="Input [yellow]" xfId="96" xr:uid="{00000000-0005-0000-0000-00001C000000}"/>
    <cellStyle name="material" xfId="97" xr:uid="{00000000-0005-0000-0000-00001D000000}"/>
    <cellStyle name="material 2" xfId="191" xr:uid="{00000000-0005-0000-0000-00001E000000}"/>
    <cellStyle name="MINIPG" xfId="98" xr:uid="{00000000-0005-0000-0000-00001F000000}"/>
    <cellStyle name="Moeda 2" xfId="99" xr:uid="{00000000-0005-0000-0000-000020000000}"/>
    <cellStyle name="Normal" xfId="0" builtinId="0"/>
    <cellStyle name="Normal - Style1" xfId="100" xr:uid="{00000000-0005-0000-0000-000022000000}"/>
    <cellStyle name="Normal 10" xfId="101" xr:uid="{00000000-0005-0000-0000-000023000000}"/>
    <cellStyle name="Normal 10 2" xfId="184" xr:uid="{00000000-0005-0000-0000-000024000000}"/>
    <cellStyle name="Normal 11" xfId="102" xr:uid="{00000000-0005-0000-0000-000025000000}"/>
    <cellStyle name="Normal 11 2" xfId="189" xr:uid="{00000000-0005-0000-0000-000026000000}"/>
    <cellStyle name="Normal 12" xfId="103" xr:uid="{00000000-0005-0000-0000-000027000000}"/>
    <cellStyle name="Normal 12 2" xfId="192" xr:uid="{00000000-0005-0000-0000-000028000000}"/>
    <cellStyle name="Normal 13" xfId="104" xr:uid="{00000000-0005-0000-0000-000029000000}"/>
    <cellStyle name="Normal 13 2" xfId="105" xr:uid="{00000000-0005-0000-0000-00002A000000}"/>
    <cellStyle name="Normal 13 2 2" xfId="193" xr:uid="{00000000-0005-0000-0000-00002B000000}"/>
    <cellStyle name="Normal 13 3" xfId="106" xr:uid="{00000000-0005-0000-0000-00002C000000}"/>
    <cellStyle name="Normal 13 3 2" xfId="194" xr:uid="{00000000-0005-0000-0000-00002D000000}"/>
    <cellStyle name="Normal 13 4" xfId="182" xr:uid="{00000000-0005-0000-0000-00002E000000}"/>
    <cellStyle name="Normal 13 5" xfId="195" xr:uid="{00000000-0005-0000-0000-00002F000000}"/>
    <cellStyle name="Normal 14" xfId="107" xr:uid="{00000000-0005-0000-0000-000030000000}"/>
    <cellStyle name="Normal 14 2" xfId="108" xr:uid="{00000000-0005-0000-0000-000031000000}"/>
    <cellStyle name="Normal 14 2 2" xfId="196" xr:uid="{00000000-0005-0000-0000-000032000000}"/>
    <cellStyle name="Normal 14 3" xfId="109" xr:uid="{00000000-0005-0000-0000-000033000000}"/>
    <cellStyle name="Normal 14 3 2" xfId="197" xr:uid="{00000000-0005-0000-0000-000034000000}"/>
    <cellStyle name="Normal 14 4" xfId="198" xr:uid="{00000000-0005-0000-0000-000035000000}"/>
    <cellStyle name="Normal 15" xfId="110" xr:uid="{00000000-0005-0000-0000-000036000000}"/>
    <cellStyle name="Normal 15 2" xfId="111" xr:uid="{00000000-0005-0000-0000-000037000000}"/>
    <cellStyle name="Normal 16" xfId="112" xr:uid="{00000000-0005-0000-0000-000038000000}"/>
    <cellStyle name="Normal 16 2" xfId="113" xr:uid="{00000000-0005-0000-0000-000039000000}"/>
    <cellStyle name="Normal 16 2 2" xfId="199" xr:uid="{00000000-0005-0000-0000-00003A000000}"/>
    <cellStyle name="Normal 16 3" xfId="114" xr:uid="{00000000-0005-0000-0000-00003B000000}"/>
    <cellStyle name="Normal 16 3 2" xfId="200" xr:uid="{00000000-0005-0000-0000-00003C000000}"/>
    <cellStyle name="Normal 16 4" xfId="201" xr:uid="{00000000-0005-0000-0000-00003D000000}"/>
    <cellStyle name="Normal 17" xfId="52" xr:uid="{00000000-0005-0000-0000-00003E000000}"/>
    <cellStyle name="Normal 17 2" xfId="202" xr:uid="{00000000-0005-0000-0000-00003F000000}"/>
    <cellStyle name="Normal 18" xfId="62" xr:uid="{00000000-0005-0000-0000-000040000000}"/>
    <cellStyle name="Normal 18 2" xfId="203" xr:uid="{00000000-0005-0000-0000-000041000000}"/>
    <cellStyle name="Normal 19" xfId="43" xr:uid="{00000000-0005-0000-0000-000042000000}"/>
    <cellStyle name="Normal 19 2" xfId="204" xr:uid="{00000000-0005-0000-0000-000043000000}"/>
    <cellStyle name="Normal 2" xfId="11" xr:uid="{00000000-0005-0000-0000-000044000000}"/>
    <cellStyle name="Normal 2 2" xfId="115" xr:uid="{00000000-0005-0000-0000-000045000000}"/>
    <cellStyle name="Normal 2 2 2" xfId="174" xr:uid="{00000000-0005-0000-0000-000046000000}"/>
    <cellStyle name="Normal 20" xfId="48" xr:uid="{00000000-0005-0000-0000-000047000000}"/>
    <cellStyle name="Normal 20 2" xfId="205" xr:uid="{00000000-0005-0000-0000-000048000000}"/>
    <cellStyle name="Normal 21" xfId="57" xr:uid="{00000000-0005-0000-0000-000049000000}"/>
    <cellStyle name="Normal 21 2" xfId="206" xr:uid="{00000000-0005-0000-0000-00004A000000}"/>
    <cellStyle name="Normal 22" xfId="39" xr:uid="{00000000-0005-0000-0000-00004B000000}"/>
    <cellStyle name="Normal 22 2" xfId="207" xr:uid="{00000000-0005-0000-0000-00004C000000}"/>
    <cellStyle name="Normal 23" xfId="35" xr:uid="{00000000-0005-0000-0000-00004D000000}"/>
    <cellStyle name="Normal 23 2" xfId="208" xr:uid="{00000000-0005-0000-0000-00004E000000}"/>
    <cellStyle name="Normal 24" xfId="37" xr:uid="{00000000-0005-0000-0000-00004F000000}"/>
    <cellStyle name="Normal 24 2" xfId="209" xr:uid="{00000000-0005-0000-0000-000050000000}"/>
    <cellStyle name="Normal 25" xfId="66" xr:uid="{00000000-0005-0000-0000-000051000000}"/>
    <cellStyle name="Normal 25 2" xfId="210" xr:uid="{00000000-0005-0000-0000-000052000000}"/>
    <cellStyle name="Normal 26" xfId="77" xr:uid="{00000000-0005-0000-0000-000053000000}"/>
    <cellStyle name="Normal 26 2" xfId="211" xr:uid="{00000000-0005-0000-0000-000054000000}"/>
    <cellStyle name="Normal 27" xfId="71" xr:uid="{00000000-0005-0000-0000-000055000000}"/>
    <cellStyle name="Normal 27 2" xfId="212" xr:uid="{00000000-0005-0000-0000-000056000000}"/>
    <cellStyle name="Normal 28" xfId="68" xr:uid="{00000000-0005-0000-0000-000057000000}"/>
    <cellStyle name="Normal 28 2" xfId="213" xr:uid="{00000000-0005-0000-0000-000058000000}"/>
    <cellStyle name="Normal 29" xfId="59" xr:uid="{00000000-0005-0000-0000-000059000000}"/>
    <cellStyle name="Normal 29 2" xfId="214" xr:uid="{00000000-0005-0000-0000-00005A000000}"/>
    <cellStyle name="Normal 3" xfId="12" xr:uid="{00000000-0005-0000-0000-00005B000000}"/>
    <cellStyle name="Normal 3 2" xfId="116" xr:uid="{00000000-0005-0000-0000-00005C000000}"/>
    <cellStyle name="Normal 3 2 2" xfId="215" xr:uid="{00000000-0005-0000-0000-00005D000000}"/>
    <cellStyle name="Normal 3 3" xfId="117" xr:uid="{00000000-0005-0000-0000-00005E000000}"/>
    <cellStyle name="Normal 3 4" xfId="216" xr:uid="{00000000-0005-0000-0000-00005F000000}"/>
    <cellStyle name="Normal 30" xfId="33" xr:uid="{00000000-0005-0000-0000-000060000000}"/>
    <cellStyle name="Normal 30 2" xfId="217" xr:uid="{00000000-0005-0000-0000-000061000000}"/>
    <cellStyle name="Normal 31" xfId="64" xr:uid="{00000000-0005-0000-0000-000062000000}"/>
    <cellStyle name="Normal 31 2" xfId="218" xr:uid="{00000000-0005-0000-0000-000063000000}"/>
    <cellStyle name="Normal 32" xfId="41" xr:uid="{00000000-0005-0000-0000-000064000000}"/>
    <cellStyle name="Normal 32 2" xfId="219" xr:uid="{00000000-0005-0000-0000-000065000000}"/>
    <cellStyle name="Normal 33" xfId="50" xr:uid="{00000000-0005-0000-0000-000066000000}"/>
    <cellStyle name="Normal 33 2" xfId="220" xr:uid="{00000000-0005-0000-0000-000067000000}"/>
    <cellStyle name="Normal 34" xfId="75" xr:uid="{00000000-0005-0000-0000-000068000000}"/>
    <cellStyle name="Normal 34 2" xfId="221" xr:uid="{00000000-0005-0000-0000-000069000000}"/>
    <cellStyle name="Normal 35" xfId="60" xr:uid="{00000000-0005-0000-0000-00006A000000}"/>
    <cellStyle name="Normal 35 2" xfId="222" xr:uid="{00000000-0005-0000-0000-00006B000000}"/>
    <cellStyle name="Normal 36" xfId="46" xr:uid="{00000000-0005-0000-0000-00006C000000}"/>
    <cellStyle name="Normal 36 2" xfId="223" xr:uid="{00000000-0005-0000-0000-00006D000000}"/>
    <cellStyle name="Normal 37" xfId="118" xr:uid="{00000000-0005-0000-0000-00006E000000}"/>
    <cellStyle name="Normal 37 2" xfId="119" xr:uid="{00000000-0005-0000-0000-00006F000000}"/>
    <cellStyle name="Normal 37 2 2" xfId="224" xr:uid="{00000000-0005-0000-0000-000070000000}"/>
    <cellStyle name="Normal 37 3" xfId="225" xr:uid="{00000000-0005-0000-0000-000071000000}"/>
    <cellStyle name="Normal 38" xfId="120" xr:uid="{00000000-0005-0000-0000-000072000000}"/>
    <cellStyle name="Normal 38 2" xfId="226" xr:uid="{00000000-0005-0000-0000-000073000000}"/>
    <cellStyle name="Normal 39" xfId="34" xr:uid="{00000000-0005-0000-0000-000074000000}"/>
    <cellStyle name="Normal 39 2" xfId="227" xr:uid="{00000000-0005-0000-0000-000075000000}"/>
    <cellStyle name="Normal 4" xfId="13" xr:uid="{00000000-0005-0000-0000-000076000000}"/>
    <cellStyle name="Normal 4 2" xfId="185" xr:uid="{00000000-0005-0000-0000-000077000000}"/>
    <cellStyle name="Normal 4 3" xfId="228" xr:uid="{00000000-0005-0000-0000-000078000000}"/>
    <cellStyle name="Normal 40" xfId="36" xr:uid="{00000000-0005-0000-0000-000079000000}"/>
    <cellStyle name="Normal 40 2" xfId="229" xr:uid="{00000000-0005-0000-0000-00007A000000}"/>
    <cellStyle name="Normal 41" xfId="38" xr:uid="{00000000-0005-0000-0000-00007B000000}"/>
    <cellStyle name="Normal 41 2" xfId="230" xr:uid="{00000000-0005-0000-0000-00007C000000}"/>
    <cellStyle name="Normal 42" xfId="40" xr:uid="{00000000-0005-0000-0000-00007D000000}"/>
    <cellStyle name="Normal 42 2" xfId="231" xr:uid="{00000000-0005-0000-0000-00007E000000}"/>
    <cellStyle name="Normal 43" xfId="42" xr:uid="{00000000-0005-0000-0000-00007F000000}"/>
    <cellStyle name="Normal 43 2" xfId="232" xr:uid="{00000000-0005-0000-0000-000080000000}"/>
    <cellStyle name="Normal 44" xfId="44" xr:uid="{00000000-0005-0000-0000-000081000000}"/>
    <cellStyle name="Normal 44 2" xfId="233" xr:uid="{00000000-0005-0000-0000-000082000000}"/>
    <cellStyle name="Normal 45" xfId="45" xr:uid="{00000000-0005-0000-0000-000083000000}"/>
    <cellStyle name="Normal 45 2" xfId="234" xr:uid="{00000000-0005-0000-0000-000084000000}"/>
    <cellStyle name="Normal 46" xfId="47" xr:uid="{00000000-0005-0000-0000-000085000000}"/>
    <cellStyle name="Normal 46 2" xfId="235" xr:uid="{00000000-0005-0000-0000-000086000000}"/>
    <cellStyle name="Normal 47" xfId="49" xr:uid="{00000000-0005-0000-0000-000087000000}"/>
    <cellStyle name="Normal 47 2" xfId="236" xr:uid="{00000000-0005-0000-0000-000088000000}"/>
    <cellStyle name="Normal 48" xfId="51" xr:uid="{00000000-0005-0000-0000-000089000000}"/>
    <cellStyle name="Normal 48 2" xfId="237" xr:uid="{00000000-0005-0000-0000-00008A000000}"/>
    <cellStyle name="Normal 49" xfId="53" xr:uid="{00000000-0005-0000-0000-00008B000000}"/>
    <cellStyle name="Normal 49 2" xfId="238" xr:uid="{00000000-0005-0000-0000-00008C000000}"/>
    <cellStyle name="Normal 5" xfId="121" xr:uid="{00000000-0005-0000-0000-00008D000000}"/>
    <cellStyle name="Normal 5 2" xfId="122" xr:uid="{00000000-0005-0000-0000-00008E000000}"/>
    <cellStyle name="Normal 5 2 2" xfId="123" xr:uid="{00000000-0005-0000-0000-00008F000000}"/>
    <cellStyle name="Normal 5 2 2 2" xfId="239" xr:uid="{00000000-0005-0000-0000-000090000000}"/>
    <cellStyle name="Normal 5 2 3" xfId="124" xr:uid="{00000000-0005-0000-0000-000091000000}"/>
    <cellStyle name="Normal 5 2 3 2" xfId="240" xr:uid="{00000000-0005-0000-0000-000092000000}"/>
    <cellStyle name="Normal 5 2 4" xfId="241" xr:uid="{00000000-0005-0000-0000-000093000000}"/>
    <cellStyle name="Normal 5 3" xfId="125" xr:uid="{00000000-0005-0000-0000-000094000000}"/>
    <cellStyle name="Normal 5 3 2" xfId="242" xr:uid="{00000000-0005-0000-0000-000095000000}"/>
    <cellStyle name="Normal 5 4" xfId="126" xr:uid="{00000000-0005-0000-0000-000096000000}"/>
    <cellStyle name="Normal 5 4 2" xfId="243" xr:uid="{00000000-0005-0000-0000-000097000000}"/>
    <cellStyle name="Normal 5 5" xfId="244" xr:uid="{00000000-0005-0000-0000-000098000000}"/>
    <cellStyle name="Normal 50" xfId="54" xr:uid="{00000000-0005-0000-0000-000099000000}"/>
    <cellStyle name="Normal 50 2" xfId="245" xr:uid="{00000000-0005-0000-0000-00009A000000}"/>
    <cellStyle name="Normal 51" xfId="55" xr:uid="{00000000-0005-0000-0000-00009B000000}"/>
    <cellStyle name="Normal 51 2" xfId="246" xr:uid="{00000000-0005-0000-0000-00009C000000}"/>
    <cellStyle name="Normal 52" xfId="56" xr:uid="{00000000-0005-0000-0000-00009D000000}"/>
    <cellStyle name="Normal 52 2" xfId="247" xr:uid="{00000000-0005-0000-0000-00009E000000}"/>
    <cellStyle name="Normal 53" xfId="58" xr:uid="{00000000-0005-0000-0000-00009F000000}"/>
    <cellStyle name="Normal 53 2" xfId="248" xr:uid="{00000000-0005-0000-0000-0000A0000000}"/>
    <cellStyle name="Normal 54" xfId="61" xr:uid="{00000000-0005-0000-0000-0000A1000000}"/>
    <cellStyle name="Normal 54 2" xfId="249" xr:uid="{00000000-0005-0000-0000-0000A2000000}"/>
    <cellStyle name="Normal 55" xfId="63" xr:uid="{00000000-0005-0000-0000-0000A3000000}"/>
    <cellStyle name="Normal 55 2" xfId="250" xr:uid="{00000000-0005-0000-0000-0000A4000000}"/>
    <cellStyle name="Normal 56" xfId="65" xr:uid="{00000000-0005-0000-0000-0000A5000000}"/>
    <cellStyle name="Normal 56 2" xfId="251" xr:uid="{00000000-0005-0000-0000-0000A6000000}"/>
    <cellStyle name="Normal 57" xfId="67" xr:uid="{00000000-0005-0000-0000-0000A7000000}"/>
    <cellStyle name="Normal 57 2" xfId="252" xr:uid="{00000000-0005-0000-0000-0000A8000000}"/>
    <cellStyle name="Normal 58" xfId="69" xr:uid="{00000000-0005-0000-0000-0000A9000000}"/>
    <cellStyle name="Normal 58 2" xfId="253" xr:uid="{00000000-0005-0000-0000-0000AA000000}"/>
    <cellStyle name="Normal 59" xfId="70" xr:uid="{00000000-0005-0000-0000-0000AB000000}"/>
    <cellStyle name="Normal 59 2" xfId="254" xr:uid="{00000000-0005-0000-0000-0000AC000000}"/>
    <cellStyle name="Normal 6" xfId="14" xr:uid="{00000000-0005-0000-0000-0000AD000000}"/>
    <cellStyle name="Normal 6 2" xfId="127" xr:uid="{00000000-0005-0000-0000-0000AE000000}"/>
    <cellStyle name="Normal 6 2 2" xfId="128" xr:uid="{00000000-0005-0000-0000-0000AF000000}"/>
    <cellStyle name="Normal 6 2 2 2" xfId="129" xr:uid="{00000000-0005-0000-0000-0000B0000000}"/>
    <cellStyle name="Normal 6 2 2 2 2" xfId="255" xr:uid="{00000000-0005-0000-0000-0000B1000000}"/>
    <cellStyle name="Normal 6 2 2 3" xfId="130" xr:uid="{00000000-0005-0000-0000-0000B2000000}"/>
    <cellStyle name="Normal 6 2 2 3 2" xfId="256" xr:uid="{00000000-0005-0000-0000-0000B3000000}"/>
    <cellStyle name="Normal 6 2 2 4" xfId="257" xr:uid="{00000000-0005-0000-0000-0000B4000000}"/>
    <cellStyle name="Normal 6 2 3" xfId="131" xr:uid="{00000000-0005-0000-0000-0000B5000000}"/>
    <cellStyle name="Normal 6 2 3 2" xfId="258" xr:uid="{00000000-0005-0000-0000-0000B6000000}"/>
    <cellStyle name="Normal 6 2 4" xfId="132" xr:uid="{00000000-0005-0000-0000-0000B7000000}"/>
    <cellStyle name="Normal 6 2 4 2" xfId="259" xr:uid="{00000000-0005-0000-0000-0000B8000000}"/>
    <cellStyle name="Normal 6 2 5" xfId="260" xr:uid="{00000000-0005-0000-0000-0000B9000000}"/>
    <cellStyle name="Normal 6 3" xfId="133" xr:uid="{00000000-0005-0000-0000-0000BA000000}"/>
    <cellStyle name="Normal 6 3 2" xfId="134" xr:uid="{00000000-0005-0000-0000-0000BB000000}"/>
    <cellStyle name="Normal 6 3 2 2" xfId="261" xr:uid="{00000000-0005-0000-0000-0000BC000000}"/>
    <cellStyle name="Normal 6 3 3" xfId="135" xr:uid="{00000000-0005-0000-0000-0000BD000000}"/>
    <cellStyle name="Normal 6 3 3 2" xfId="262" xr:uid="{00000000-0005-0000-0000-0000BE000000}"/>
    <cellStyle name="Normal 6 3 4" xfId="263" xr:uid="{00000000-0005-0000-0000-0000BF000000}"/>
    <cellStyle name="Normal 6 4" xfId="136" xr:uid="{00000000-0005-0000-0000-0000C0000000}"/>
    <cellStyle name="Normal 6 4 2" xfId="264" xr:uid="{00000000-0005-0000-0000-0000C1000000}"/>
    <cellStyle name="Normal 6 5" xfId="137" xr:uid="{00000000-0005-0000-0000-0000C2000000}"/>
    <cellStyle name="Normal 6 5 2" xfId="265" xr:uid="{00000000-0005-0000-0000-0000C3000000}"/>
    <cellStyle name="Normal 6 6" xfId="266" xr:uid="{00000000-0005-0000-0000-0000C4000000}"/>
    <cellStyle name="Normal 60" xfId="72" xr:uid="{00000000-0005-0000-0000-0000C5000000}"/>
    <cellStyle name="Normal 60 2" xfId="267" xr:uid="{00000000-0005-0000-0000-0000C6000000}"/>
    <cellStyle name="Normal 61" xfId="73" xr:uid="{00000000-0005-0000-0000-0000C7000000}"/>
    <cellStyle name="Normal 61 2" xfId="268" xr:uid="{00000000-0005-0000-0000-0000C8000000}"/>
    <cellStyle name="Normal 62" xfId="74" xr:uid="{00000000-0005-0000-0000-0000C9000000}"/>
    <cellStyle name="Normal 62 2" xfId="269" xr:uid="{00000000-0005-0000-0000-0000CA000000}"/>
    <cellStyle name="Normal 63" xfId="76" xr:uid="{00000000-0005-0000-0000-0000CB000000}"/>
    <cellStyle name="Normal 63 2" xfId="270" xr:uid="{00000000-0005-0000-0000-0000CC000000}"/>
    <cellStyle name="Normal 64" xfId="177" xr:uid="{00000000-0005-0000-0000-0000CD000000}"/>
    <cellStyle name="Normal 64 2" xfId="178" xr:uid="{00000000-0005-0000-0000-0000CE000000}"/>
    <cellStyle name="Normal 65" xfId="179" xr:uid="{00000000-0005-0000-0000-0000CF000000}"/>
    <cellStyle name="Normal 66" xfId="271" xr:uid="{00000000-0005-0000-0000-0000D0000000}"/>
    <cellStyle name="Normal 67" xfId="272" xr:uid="{00000000-0005-0000-0000-0000D1000000}"/>
    <cellStyle name="Normal 7" xfId="15" xr:uid="{00000000-0005-0000-0000-0000D2000000}"/>
    <cellStyle name="Normal 7 2" xfId="138" xr:uid="{00000000-0005-0000-0000-0000D3000000}"/>
    <cellStyle name="Normal 7 2 2" xfId="273" xr:uid="{00000000-0005-0000-0000-0000D4000000}"/>
    <cellStyle name="Normal 7 3" xfId="274" xr:uid="{00000000-0005-0000-0000-0000D5000000}"/>
    <cellStyle name="Normal 8" xfId="139" xr:uid="{00000000-0005-0000-0000-0000D6000000}"/>
    <cellStyle name="Normal 8 2" xfId="140" xr:uid="{00000000-0005-0000-0000-0000D7000000}"/>
    <cellStyle name="Normal 8 2 2" xfId="275" xr:uid="{00000000-0005-0000-0000-0000D8000000}"/>
    <cellStyle name="Normal 8 3" xfId="276" xr:uid="{00000000-0005-0000-0000-0000D9000000}"/>
    <cellStyle name="Normal 9" xfId="16" xr:uid="{00000000-0005-0000-0000-0000DA000000}"/>
    <cellStyle name="Normal 9 2" xfId="277" xr:uid="{00000000-0005-0000-0000-0000DB000000}"/>
    <cellStyle name="Normal1" xfId="141" xr:uid="{00000000-0005-0000-0000-0000DC000000}"/>
    <cellStyle name="Normal2" xfId="142" xr:uid="{00000000-0005-0000-0000-0000DD000000}"/>
    <cellStyle name="Normal3" xfId="143" xr:uid="{00000000-0005-0000-0000-0000DE000000}"/>
    <cellStyle name="Percent [2]" xfId="144" xr:uid="{00000000-0005-0000-0000-0000DF000000}"/>
    <cellStyle name="Percent [2] 2" xfId="278" xr:uid="{00000000-0005-0000-0000-0000E0000000}"/>
    <cellStyle name="Percent_Sheet1" xfId="145" xr:uid="{00000000-0005-0000-0000-0000E1000000}"/>
    <cellStyle name="Percentual" xfId="146" xr:uid="{00000000-0005-0000-0000-0000E2000000}"/>
    <cellStyle name="Ponto" xfId="147" xr:uid="{00000000-0005-0000-0000-0000E3000000}"/>
    <cellStyle name="Porcentagem" xfId="32" builtinId="5"/>
    <cellStyle name="Porcentagem 2" xfId="17" xr:uid="{00000000-0005-0000-0000-0000E5000000}"/>
    <cellStyle name="Porcentagem 2 2" xfId="176" xr:uid="{00000000-0005-0000-0000-0000E6000000}"/>
    <cellStyle name="Porcentagem 3" xfId="18" xr:uid="{00000000-0005-0000-0000-0000E7000000}"/>
    <cellStyle name="Porcentagem 3 2" xfId="148" xr:uid="{00000000-0005-0000-0000-0000E8000000}"/>
    <cellStyle name="Porcentagem 3 3" xfId="279" xr:uid="{00000000-0005-0000-0000-0000E9000000}"/>
    <cellStyle name="Porcentagem 4" xfId="19" xr:uid="{00000000-0005-0000-0000-0000EA000000}"/>
    <cellStyle name="Porcentagem 4 2" xfId="20" xr:uid="{00000000-0005-0000-0000-0000EB000000}"/>
    <cellStyle name="Porcentagem 4 2 2" xfId="186" xr:uid="{00000000-0005-0000-0000-0000EC000000}"/>
    <cellStyle name="Porcentagem 5" xfId="149" xr:uid="{00000000-0005-0000-0000-0000ED000000}"/>
    <cellStyle name="Porcentagem 6" xfId="150" xr:uid="{00000000-0005-0000-0000-0000EE000000}"/>
    <cellStyle name="Porcentagem 6 2" xfId="151" xr:uid="{00000000-0005-0000-0000-0000EF000000}"/>
    <cellStyle name="Porcentagem 6 2 2" xfId="280" xr:uid="{00000000-0005-0000-0000-0000F0000000}"/>
    <cellStyle name="Porcentagem 6 3" xfId="281" xr:uid="{00000000-0005-0000-0000-0000F1000000}"/>
    <cellStyle name="Porcentagem 7" xfId="180" xr:uid="{00000000-0005-0000-0000-0000F2000000}"/>
    <cellStyle name="Result" xfId="21" xr:uid="{00000000-0005-0000-0000-0000F3000000}"/>
    <cellStyle name="Result2" xfId="22" xr:uid="{00000000-0005-0000-0000-0000F4000000}"/>
    <cellStyle name="Sep. milhar [0]" xfId="152" xr:uid="{00000000-0005-0000-0000-0000F5000000}"/>
    <cellStyle name="Separador de m" xfId="153" xr:uid="{00000000-0005-0000-0000-0000F6000000}"/>
    <cellStyle name="Separador de milhares 2" xfId="23" xr:uid="{00000000-0005-0000-0000-0000F7000000}"/>
    <cellStyle name="Separador de milhares 2 2" xfId="154" xr:uid="{00000000-0005-0000-0000-0000F8000000}"/>
    <cellStyle name="Separador de milhares 2 2 2" xfId="282" xr:uid="{00000000-0005-0000-0000-0000F9000000}"/>
    <cellStyle name="Separador de milhares 2 3" xfId="283" xr:uid="{00000000-0005-0000-0000-0000FA000000}"/>
    <cellStyle name="Separador de milhares 3" xfId="155" xr:uid="{00000000-0005-0000-0000-0000FB000000}"/>
    <cellStyle name="Separador de milhares 4" xfId="24" xr:uid="{00000000-0005-0000-0000-0000FC000000}"/>
    <cellStyle name="Sepavador de milhares [0]_Pasta2" xfId="156" xr:uid="{00000000-0005-0000-0000-0000FD000000}"/>
    <cellStyle name="Standard_RP100_01 (metr.)" xfId="157" xr:uid="{00000000-0005-0000-0000-0000FE000000}"/>
    <cellStyle name="Titulo1" xfId="158" xr:uid="{00000000-0005-0000-0000-0000FF000000}"/>
    <cellStyle name="Titulo2" xfId="159" xr:uid="{00000000-0005-0000-0000-000000010000}"/>
    <cellStyle name="Vírgula" xfId="25" builtinId="3"/>
    <cellStyle name="Vírgula 10" xfId="160" xr:uid="{00000000-0005-0000-0000-000002010000}"/>
    <cellStyle name="Vírgula 10 2" xfId="161" xr:uid="{00000000-0005-0000-0000-000003010000}"/>
    <cellStyle name="Vírgula 10 2 2" xfId="284" xr:uid="{00000000-0005-0000-0000-000004010000}"/>
    <cellStyle name="Vírgula 10 3" xfId="285" xr:uid="{00000000-0005-0000-0000-000005010000}"/>
    <cellStyle name="Vírgula 11" xfId="162" xr:uid="{00000000-0005-0000-0000-000006010000}"/>
    <cellStyle name="Vírgula 11 2" xfId="286" xr:uid="{00000000-0005-0000-0000-000007010000}"/>
    <cellStyle name="Vírgula 12" xfId="163" xr:uid="{00000000-0005-0000-0000-000008010000}"/>
    <cellStyle name="Vírgula 12 2" xfId="287" xr:uid="{00000000-0005-0000-0000-000009010000}"/>
    <cellStyle name="Vírgula 13" xfId="181" xr:uid="{00000000-0005-0000-0000-00000A010000}"/>
    <cellStyle name="Vírgula 2" xfId="26" xr:uid="{00000000-0005-0000-0000-00000B010000}"/>
    <cellStyle name="Vírgula 2 2" xfId="164" xr:uid="{00000000-0005-0000-0000-00000C010000}"/>
    <cellStyle name="Vírgula 2 2 2" xfId="190" xr:uid="{00000000-0005-0000-0000-00000D010000}"/>
    <cellStyle name="Vírgula 2 3" xfId="175" xr:uid="{00000000-0005-0000-0000-00000E010000}"/>
    <cellStyle name="Vírgula 2 4" xfId="288" xr:uid="{00000000-0005-0000-0000-00000F010000}"/>
    <cellStyle name="Vírgula 3" xfId="27" xr:uid="{00000000-0005-0000-0000-000010010000}"/>
    <cellStyle name="Vírgula 3 2" xfId="28" xr:uid="{00000000-0005-0000-0000-000011010000}"/>
    <cellStyle name="Vírgula 3 2 2" xfId="289" xr:uid="{00000000-0005-0000-0000-000012010000}"/>
    <cellStyle name="Vírgula 3 3" xfId="290" xr:uid="{00000000-0005-0000-0000-000013010000}"/>
    <cellStyle name="Vírgula 4" xfId="29" xr:uid="{00000000-0005-0000-0000-000014010000}"/>
    <cellStyle name="Vírgula 5" xfId="30" xr:uid="{00000000-0005-0000-0000-000015010000}"/>
    <cellStyle name="Vírgula 5 2" xfId="31" xr:uid="{00000000-0005-0000-0000-000016010000}"/>
    <cellStyle name="Vírgula 5 2 2" xfId="187" xr:uid="{00000000-0005-0000-0000-000017010000}"/>
    <cellStyle name="Vírgula 6" xfId="165" xr:uid="{00000000-0005-0000-0000-000018010000}"/>
    <cellStyle name="Vírgula 6 2" xfId="166" xr:uid="{00000000-0005-0000-0000-000019010000}"/>
    <cellStyle name="Vírgula 6 2 2" xfId="291" xr:uid="{00000000-0005-0000-0000-00001A010000}"/>
    <cellStyle name="Vírgula 6 3" xfId="188" xr:uid="{00000000-0005-0000-0000-00001B010000}"/>
    <cellStyle name="Vírgula 6 3 2" xfId="292" xr:uid="{00000000-0005-0000-0000-00001C010000}"/>
    <cellStyle name="Vírgula 6 4" xfId="293" xr:uid="{00000000-0005-0000-0000-00001D010000}"/>
    <cellStyle name="Vírgula 7" xfId="167" xr:uid="{00000000-0005-0000-0000-00001E010000}"/>
    <cellStyle name="Vírgula 7 2" xfId="168" xr:uid="{00000000-0005-0000-0000-00001F010000}"/>
    <cellStyle name="Vírgula 7 2 2" xfId="294" xr:uid="{00000000-0005-0000-0000-000020010000}"/>
    <cellStyle name="Vírgula 7 3" xfId="169" xr:uid="{00000000-0005-0000-0000-000021010000}"/>
    <cellStyle name="Vírgula 7 3 2" xfId="295" xr:uid="{00000000-0005-0000-0000-000022010000}"/>
    <cellStyle name="Vírgula 7 4" xfId="183" xr:uid="{00000000-0005-0000-0000-000023010000}"/>
    <cellStyle name="Vírgula 7 4 2" xfId="296" xr:uid="{00000000-0005-0000-0000-000024010000}"/>
    <cellStyle name="Vírgula 7 5" xfId="297" xr:uid="{00000000-0005-0000-0000-000025010000}"/>
    <cellStyle name="Vírgula 8" xfId="170" xr:uid="{00000000-0005-0000-0000-000026010000}"/>
    <cellStyle name="Vírgula 8 2" xfId="171" xr:uid="{00000000-0005-0000-0000-000027010000}"/>
    <cellStyle name="Vírgula 8 2 2" xfId="298" xr:uid="{00000000-0005-0000-0000-000028010000}"/>
    <cellStyle name="Vírgula 8 3" xfId="172" xr:uid="{00000000-0005-0000-0000-000029010000}"/>
    <cellStyle name="Vírgula 8 3 2" xfId="299" xr:uid="{00000000-0005-0000-0000-00002A010000}"/>
    <cellStyle name="Vírgula 8 4" xfId="300" xr:uid="{00000000-0005-0000-0000-00002B010000}"/>
    <cellStyle name="Vírgula 9" xfId="173" xr:uid="{00000000-0005-0000-0000-00002C010000}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122466</xdr:colOff>
      <xdr:row>0</xdr:row>
      <xdr:rowOff>13607</xdr:rowOff>
    </xdr:from>
    <xdr:to>
      <xdr:col>2</xdr:col>
      <xdr:colOff>785661</xdr:colOff>
      <xdr:row>2</xdr:row>
      <xdr:rowOff>340178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7" y="13607"/>
          <a:ext cx="1316338" cy="1156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997325</xdr:colOff>
      <xdr:row>0</xdr:row>
      <xdr:rowOff>873435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6679A7-7F58-4A1F-BA70-B6355AEAC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97324" cy="873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8</xdr:col>
      <xdr:colOff>209550</xdr:colOff>
      <xdr:row>15</xdr:row>
      <xdr:rowOff>31901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1A0CB6-F559-4A82-BD5E-C143B645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4953000" cy="24607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16</xdr:row>
      <xdr:rowOff>38100</xdr:rowOff>
    </xdr:from>
    <xdr:to>
      <xdr:col>8</xdr:col>
      <xdr:colOff>228892</xdr:colOff>
      <xdr:row>29</xdr:row>
      <xdr:rowOff>110256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4F25CCE-04F4-6F81-530C-B77085376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28900"/>
          <a:ext cx="5010442" cy="2177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1</xdr:row>
      <xdr:rowOff>133350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0</xdr:row>
      <xdr:rowOff>35719</xdr:rowOff>
    </xdr:from>
    <xdr:to>
      <xdr:col>1</xdr:col>
      <xdr:colOff>875892</xdr:colOff>
      <xdr:row>1</xdr:row>
      <xdr:rowOff>678656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3456254-3F1D-43F3-8700-66039B1CA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5719"/>
          <a:ext cx="911611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2</xdr:row>
      <xdr:rowOff>114300</xdr:rowOff>
    </xdr:from>
    <xdr:to>
      <xdr:col>9</xdr:col>
      <xdr:colOff>151343</xdr:colOff>
      <xdr:row>4</xdr:row>
      <xdr:rowOff>646646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730114-5739-401F-971B-E2E92BEB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514350"/>
          <a:ext cx="941918" cy="8276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ayka\Downloads\PlanOr&#231;ament&#225;ria%20antonieta%20paiv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Orçamentária"/>
      <sheetName val="Cronograma"/>
      <sheetName val="Memória de Cálculo"/>
      <sheetName val="B.D.I"/>
    </sheetNames>
    <sheetDataSet>
      <sheetData sheetId="0"/>
      <sheetData sheetId="1"/>
      <sheetData sheetId="2">
        <row r="6">
          <cell r="A6" t="str">
            <v>B.D.I ADOTADO: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"/>
  <sheetViews>
    <sheetView tabSelected="1" view="pageBreakPreview" topLeftCell="A58" zoomScale="80" zoomScaleNormal="80" zoomScaleSheetLayoutView="80" zoomScalePageLayoutView="75" workbookViewId="0">
      <selection activeCell="J65" sqref="J65"/>
    </sheetView>
  </sheetViews>
  <sheetFormatPr defaultColWidth="9.140625" defaultRowHeight="12.75" outlineLevelRow="1"/>
  <cols>
    <col min="1" max="1" width="2" style="58" customWidth="1"/>
    <col min="2" max="2" width="9.7109375" style="68" customWidth="1"/>
    <col min="3" max="4" width="12.7109375" style="68" customWidth="1"/>
    <col min="5" max="5" width="75.85546875" style="72" customWidth="1"/>
    <col min="6" max="6" width="7.7109375" style="68" customWidth="1"/>
    <col min="7" max="7" width="12.7109375" style="73" customWidth="1"/>
    <col min="8" max="9" width="15.7109375" style="66" customWidth="1"/>
    <col min="10" max="10" width="17.7109375" style="66" customWidth="1"/>
    <col min="11" max="11" width="19" style="58" customWidth="1"/>
    <col min="12" max="16384" width="9.140625" style="58"/>
  </cols>
  <sheetData>
    <row r="1" spans="1:10" ht="29.25" customHeight="1">
      <c r="A1" s="4"/>
      <c r="B1" s="163" t="s">
        <v>223</v>
      </c>
      <c r="C1" s="164"/>
      <c r="D1" s="164"/>
      <c r="E1" s="164"/>
      <c r="F1" s="164"/>
      <c r="G1" s="164"/>
      <c r="H1" s="164"/>
      <c r="I1" s="164"/>
      <c r="J1" s="165"/>
    </row>
    <row r="2" spans="1:10" ht="36.75" customHeight="1">
      <c r="A2" s="3"/>
      <c r="B2" s="166"/>
      <c r="C2" s="167"/>
      <c r="D2" s="167"/>
      <c r="E2" s="167"/>
      <c r="F2" s="167"/>
      <c r="G2" s="167"/>
      <c r="H2" s="167"/>
      <c r="I2" s="167"/>
      <c r="J2" s="168"/>
    </row>
    <row r="3" spans="1:10" ht="33" customHeight="1" thickBot="1">
      <c r="A3" s="3"/>
      <c r="B3" s="169"/>
      <c r="C3" s="170"/>
      <c r="D3" s="170"/>
      <c r="E3" s="170"/>
      <c r="F3" s="170"/>
      <c r="G3" s="170"/>
      <c r="H3" s="170"/>
      <c r="I3" s="170"/>
      <c r="J3" s="171"/>
    </row>
    <row r="4" spans="1:10">
      <c r="A4" s="2"/>
      <c r="B4" s="14"/>
      <c r="C4" s="14"/>
      <c r="D4" s="14"/>
      <c r="E4" s="14"/>
      <c r="F4" s="14"/>
      <c r="G4" s="14"/>
      <c r="H4" s="8"/>
      <c r="I4" s="8"/>
      <c r="J4" s="8"/>
    </row>
    <row r="5" spans="1:10" ht="20.100000000000001" customHeight="1">
      <c r="B5" s="104" t="s">
        <v>222</v>
      </c>
      <c r="C5" s="105"/>
      <c r="D5" s="105"/>
      <c r="E5" s="105"/>
      <c r="F5" s="56"/>
      <c r="G5" s="56"/>
      <c r="H5" s="57"/>
      <c r="I5" s="57"/>
      <c r="J5" s="57"/>
    </row>
    <row r="6" spans="1:10" ht="20.100000000000001" customHeight="1">
      <c r="B6" s="104" t="s">
        <v>224</v>
      </c>
      <c r="C6" s="105"/>
      <c r="D6" s="105"/>
      <c r="E6" s="105"/>
      <c r="F6" s="56"/>
      <c r="G6" s="60"/>
      <c r="H6" s="57"/>
      <c r="I6" s="57"/>
      <c r="J6" s="57"/>
    </row>
    <row r="7" spans="1:10" ht="20.100000000000001" customHeight="1">
      <c r="B7" s="178" t="s">
        <v>205</v>
      </c>
      <c r="C7" s="178"/>
      <c r="D7" s="178"/>
      <c r="E7" s="178"/>
      <c r="F7" s="56"/>
      <c r="G7" s="56"/>
      <c r="H7" s="57"/>
      <c r="I7" s="13"/>
    </row>
    <row r="8" spans="1:10" ht="20.100000000000001" customHeight="1">
      <c r="B8" s="104" t="s">
        <v>225</v>
      </c>
      <c r="C8" s="105"/>
      <c r="D8" s="105"/>
      <c r="E8" s="105"/>
      <c r="F8" s="56"/>
      <c r="G8" s="56"/>
      <c r="H8" s="57"/>
      <c r="I8" s="57"/>
      <c r="J8" s="59">
        <f>BDI!J25</f>
        <v>0.2881986483454233</v>
      </c>
    </row>
    <row r="9" spans="1:10" ht="20.100000000000001" customHeight="1">
      <c r="B9" s="104" t="s">
        <v>226</v>
      </c>
      <c r="C9" s="105"/>
      <c r="D9" s="105"/>
      <c r="E9" s="105"/>
      <c r="F9" s="56"/>
      <c r="G9" s="56"/>
      <c r="H9" s="57"/>
      <c r="I9" s="57"/>
      <c r="J9" s="59"/>
    </row>
    <row r="10" spans="1:10" ht="20.100000000000001" customHeight="1" thickBot="1">
      <c r="B10" s="56"/>
      <c r="C10" s="56"/>
      <c r="D10" s="56"/>
      <c r="E10" s="56"/>
      <c r="F10" s="56"/>
      <c r="G10" s="56"/>
      <c r="H10" s="57"/>
      <c r="I10" s="57"/>
      <c r="J10" s="57"/>
    </row>
    <row r="11" spans="1:10" ht="32.25" customHeight="1" thickBot="1">
      <c r="B11" s="183" t="s">
        <v>45</v>
      </c>
      <c r="C11" s="184"/>
      <c r="D11" s="184"/>
      <c r="E11" s="184"/>
      <c r="F11" s="184"/>
      <c r="G11" s="184"/>
      <c r="H11" s="184"/>
      <c r="I11" s="184"/>
      <c r="J11" s="185"/>
    </row>
    <row r="12" spans="1:10" ht="44.25" customHeight="1" thickBot="1">
      <c r="A12" s="67"/>
      <c r="B12" s="123" t="s">
        <v>0</v>
      </c>
      <c r="C12" s="124" t="s">
        <v>14</v>
      </c>
      <c r="D12" s="124" t="s">
        <v>15</v>
      </c>
      <c r="E12" s="124" t="s">
        <v>9</v>
      </c>
      <c r="F12" s="124" t="s">
        <v>21</v>
      </c>
      <c r="G12" s="125" t="s">
        <v>10</v>
      </c>
      <c r="H12" s="126" t="s">
        <v>22</v>
      </c>
      <c r="I12" s="126" t="s">
        <v>23</v>
      </c>
      <c r="J12" s="127" t="s">
        <v>11</v>
      </c>
    </row>
    <row r="13" spans="1:10" ht="20.100000000000001" customHeight="1">
      <c r="A13" s="67"/>
      <c r="B13" s="128">
        <v>1</v>
      </c>
      <c r="C13" s="129"/>
      <c r="D13" s="129"/>
      <c r="E13" s="130" t="s">
        <v>17</v>
      </c>
      <c r="F13" s="131"/>
      <c r="G13" s="132"/>
      <c r="H13" s="133"/>
      <c r="I13" s="133"/>
      <c r="J13" s="134"/>
    </row>
    <row r="14" spans="1:10" ht="21" customHeight="1" outlineLevel="1">
      <c r="A14" s="67"/>
      <c r="B14" s="141" t="s">
        <v>2</v>
      </c>
      <c r="C14" s="141">
        <v>11340</v>
      </c>
      <c r="D14" s="142" t="s">
        <v>25</v>
      </c>
      <c r="E14" s="143" t="s">
        <v>27</v>
      </c>
      <c r="F14" s="141" t="s">
        <v>1</v>
      </c>
      <c r="G14" s="144">
        <v>6</v>
      </c>
      <c r="H14" s="144">
        <v>175.07</v>
      </c>
      <c r="I14" s="145">
        <f>(H14*J$8)+H14</f>
        <v>225.52493736583324</v>
      </c>
      <c r="J14" s="145">
        <f>I14*G14</f>
        <v>1353.1496241949994</v>
      </c>
    </row>
    <row r="15" spans="1:10" ht="21" customHeight="1" outlineLevel="1">
      <c r="A15" s="67"/>
      <c r="B15" s="141" t="s">
        <v>181</v>
      </c>
      <c r="C15" s="141">
        <v>11171</v>
      </c>
      <c r="D15" s="142" t="s">
        <v>25</v>
      </c>
      <c r="E15" s="143" t="s">
        <v>179</v>
      </c>
      <c r="F15" s="141" t="s">
        <v>180</v>
      </c>
      <c r="G15" s="144">
        <v>1</v>
      </c>
      <c r="H15" s="144">
        <v>6557.38</v>
      </c>
      <c r="I15" s="145">
        <f>(H15*J$8)+H15</f>
        <v>8447.2080526873124</v>
      </c>
      <c r="J15" s="145">
        <f>I15*G15</f>
        <v>8447.2080526873124</v>
      </c>
    </row>
    <row r="16" spans="1:10" ht="21" customHeight="1" outlineLevel="1">
      <c r="A16" s="67"/>
      <c r="B16" s="141" t="s">
        <v>182</v>
      </c>
      <c r="C16" s="141">
        <v>10009</v>
      </c>
      <c r="D16" s="142" t="s">
        <v>25</v>
      </c>
      <c r="E16" s="143" t="s">
        <v>46</v>
      </c>
      <c r="F16" s="141" t="s">
        <v>1</v>
      </c>
      <c r="G16" s="144">
        <f>15*20</f>
        <v>300</v>
      </c>
      <c r="H16" s="144">
        <v>5.57</v>
      </c>
      <c r="I16" s="145">
        <f>(H16*J$8)+H16</f>
        <v>7.175266471284008</v>
      </c>
      <c r="J16" s="145">
        <f>I16*G16</f>
        <v>2152.5799413852023</v>
      </c>
    </row>
    <row r="17" spans="1:13" ht="21" customHeight="1" outlineLevel="1">
      <c r="A17" s="67"/>
      <c r="B17" s="141" t="s">
        <v>203</v>
      </c>
      <c r="C17" s="141">
        <v>10008</v>
      </c>
      <c r="D17" s="142" t="s">
        <v>25</v>
      </c>
      <c r="E17" s="143" t="s">
        <v>186</v>
      </c>
      <c r="F17" s="141" t="s">
        <v>1</v>
      </c>
      <c r="G17" s="144">
        <f>15*20</f>
        <v>300</v>
      </c>
      <c r="H17" s="144">
        <v>4.79</v>
      </c>
      <c r="I17" s="145">
        <f>(H17*J$8)+H17</f>
        <v>6.1704715255745777</v>
      </c>
      <c r="J17" s="145">
        <f>I17*G17</f>
        <v>1851.1414576723732</v>
      </c>
    </row>
    <row r="18" spans="1:13" ht="20.100000000000001" customHeight="1" outlineLevel="1">
      <c r="B18" s="5"/>
      <c r="C18" s="6"/>
      <c r="D18" s="6"/>
      <c r="E18" s="6"/>
      <c r="F18" s="6"/>
      <c r="G18" s="7" t="s">
        <v>16</v>
      </c>
      <c r="H18" s="11"/>
      <c r="I18" s="11"/>
      <c r="J18" s="95">
        <f>J16+J14+J15+J17</f>
        <v>13804.079075939888</v>
      </c>
    </row>
    <row r="19" spans="1:13" ht="20.100000000000001" customHeight="1">
      <c r="B19" s="128">
        <v>2</v>
      </c>
      <c r="C19" s="129"/>
      <c r="D19" s="129"/>
      <c r="E19" s="131" t="s">
        <v>183</v>
      </c>
      <c r="F19" s="131"/>
      <c r="G19" s="132"/>
      <c r="H19" s="133"/>
      <c r="I19" s="133"/>
      <c r="J19" s="134"/>
    </row>
    <row r="20" spans="1:13" ht="30" customHeight="1" outlineLevel="1">
      <c r="B20" s="146" t="s">
        <v>3</v>
      </c>
      <c r="C20" s="179" t="s">
        <v>184</v>
      </c>
      <c r="D20" s="180"/>
      <c r="E20" s="147" t="s">
        <v>204</v>
      </c>
      <c r="F20" s="141" t="s">
        <v>43</v>
      </c>
      <c r="G20" s="144">
        <v>1</v>
      </c>
      <c r="H20" s="144">
        <f>CPU!F15</f>
        <v>8221.7999999999993</v>
      </c>
      <c r="I20" s="145">
        <f>(H20*J$8)+H20</f>
        <v>10591.3116469664</v>
      </c>
      <c r="J20" s="145">
        <f>I20*G20</f>
        <v>10591.3116469664</v>
      </c>
    </row>
    <row r="21" spans="1:13" ht="20.100000000000001" customHeight="1" outlineLevel="1">
      <c r="B21" s="5"/>
      <c r="C21" s="6"/>
      <c r="D21" s="6"/>
      <c r="E21" s="6"/>
      <c r="F21" s="6"/>
      <c r="G21" s="7" t="s">
        <v>16</v>
      </c>
      <c r="H21" s="12"/>
      <c r="I21" s="11"/>
      <c r="J21" s="9">
        <f>J20</f>
        <v>10591.3116469664</v>
      </c>
    </row>
    <row r="22" spans="1:13" ht="20.100000000000001" customHeight="1">
      <c r="B22" s="128">
        <v>3</v>
      </c>
      <c r="C22" s="129"/>
      <c r="D22" s="129"/>
      <c r="E22" s="131" t="s">
        <v>230</v>
      </c>
      <c r="F22" s="131"/>
      <c r="G22" s="132"/>
      <c r="H22" s="133"/>
      <c r="I22" s="133"/>
      <c r="J22" s="134"/>
    </row>
    <row r="23" spans="1:13" ht="30" customHeight="1" outlineLevel="1">
      <c r="B23" s="146" t="s">
        <v>4</v>
      </c>
      <c r="C23" s="148">
        <v>30011</v>
      </c>
      <c r="D23" s="148" t="s">
        <v>25</v>
      </c>
      <c r="E23" s="147" t="s">
        <v>50</v>
      </c>
      <c r="F23" s="141" t="s">
        <v>12</v>
      </c>
      <c r="G23" s="144">
        <f>G16*0.2</f>
        <v>60</v>
      </c>
      <c r="H23" s="144">
        <v>137.34</v>
      </c>
      <c r="I23" s="145">
        <f>(H23*J$8)+H23</f>
        <v>176.92120236376044</v>
      </c>
      <c r="J23" s="145">
        <f>I23*G23</f>
        <v>10615.272141825626</v>
      </c>
    </row>
    <row r="24" spans="1:13" ht="30" customHeight="1" outlineLevel="1">
      <c r="B24" s="146" t="s">
        <v>208</v>
      </c>
      <c r="C24" s="148">
        <v>40285</v>
      </c>
      <c r="D24" s="148" t="s">
        <v>25</v>
      </c>
      <c r="E24" s="147" t="s">
        <v>231</v>
      </c>
      <c r="F24" s="141" t="s">
        <v>12</v>
      </c>
      <c r="G24" s="144">
        <f>(15+15+20+20)*0.2*0.2</f>
        <v>2.8000000000000003</v>
      </c>
      <c r="H24" s="144">
        <v>1779.29</v>
      </c>
      <c r="I24" s="145">
        <f>(H24*J$8)+H24</f>
        <v>2292.0789730145279</v>
      </c>
      <c r="J24" s="145">
        <f>I24*G24</f>
        <v>6417.8211244406784</v>
      </c>
    </row>
    <row r="25" spans="1:13" ht="20.100000000000001" customHeight="1" outlineLevel="1">
      <c r="B25" s="5"/>
      <c r="C25" s="6"/>
      <c r="D25" s="6"/>
      <c r="E25" s="6"/>
      <c r="F25" s="6"/>
      <c r="G25" s="7" t="s">
        <v>16</v>
      </c>
      <c r="H25" s="12"/>
      <c r="I25" s="11"/>
      <c r="J25" s="9">
        <f>J23+J24</f>
        <v>17033.093266266304</v>
      </c>
    </row>
    <row r="26" spans="1:13" ht="20.100000000000001" customHeight="1">
      <c r="B26" s="128">
        <v>4</v>
      </c>
      <c r="C26" s="129"/>
      <c r="D26" s="129"/>
      <c r="E26" s="131" t="s">
        <v>47</v>
      </c>
      <c r="F26" s="131"/>
      <c r="G26" s="132"/>
      <c r="H26" s="133"/>
      <c r="I26" s="133"/>
      <c r="J26" s="134"/>
    </row>
    <row r="27" spans="1:13" ht="29.25" customHeight="1" outlineLevel="1">
      <c r="B27" s="146" t="s">
        <v>5</v>
      </c>
      <c r="C27" s="148">
        <v>260728</v>
      </c>
      <c r="D27" s="148" t="s">
        <v>25</v>
      </c>
      <c r="E27" s="147" t="s">
        <v>227</v>
      </c>
      <c r="F27" s="141" t="s">
        <v>1</v>
      </c>
      <c r="G27" s="144">
        <v>216.31</v>
      </c>
      <c r="H27" s="144">
        <v>135.38999999999999</v>
      </c>
      <c r="I27" s="145">
        <f>(H27*J$8)+H27</f>
        <v>174.40921499948684</v>
      </c>
      <c r="J27" s="145">
        <f>I27*G27</f>
        <v>37726.457296538996</v>
      </c>
      <c r="K27" s="87">
        <f>J27</f>
        <v>37726.457296538996</v>
      </c>
    </row>
    <row r="28" spans="1:13" ht="29.25" customHeight="1" outlineLevel="1">
      <c r="B28" s="146" t="s">
        <v>6</v>
      </c>
      <c r="C28" s="148">
        <v>260168</v>
      </c>
      <c r="D28" s="148" t="s">
        <v>25</v>
      </c>
      <c r="E28" s="147" t="s">
        <v>48</v>
      </c>
      <c r="F28" s="141" t="s">
        <v>1</v>
      </c>
      <c r="G28" s="144">
        <f>10.68+10.68+9.29+9.29</f>
        <v>39.94</v>
      </c>
      <c r="H28" s="144">
        <v>31.39</v>
      </c>
      <c r="I28" s="145">
        <f t="shared" ref="I28" si="0">(H28*J$8)+H28</f>
        <v>40.436555571562835</v>
      </c>
      <c r="J28" s="145">
        <f t="shared" ref="J28" si="1">I28*G28</f>
        <v>1615.0360295282196</v>
      </c>
      <c r="K28" s="87"/>
      <c r="M28" s="58">
        <f>112.5*32.5</f>
        <v>3656.25</v>
      </c>
    </row>
    <row r="29" spans="1:13" ht="29.25" customHeight="1" outlineLevel="1">
      <c r="B29" s="146" t="s">
        <v>51</v>
      </c>
      <c r="C29" s="148">
        <v>260278</v>
      </c>
      <c r="D29" s="148" t="s">
        <v>25</v>
      </c>
      <c r="E29" s="147" t="s">
        <v>253</v>
      </c>
      <c r="F29" s="141" t="s">
        <v>1</v>
      </c>
      <c r="G29" s="144">
        <v>30.8</v>
      </c>
      <c r="H29" s="144">
        <v>40.950000000000003</v>
      </c>
      <c r="I29" s="145">
        <f t="shared" ref="I29" si="2">(H29*J$8)+H29</f>
        <v>52.751734649745089</v>
      </c>
      <c r="J29" s="145">
        <f t="shared" ref="J29" si="3">I29*G29</f>
        <v>1624.7534272121488</v>
      </c>
      <c r="K29" s="87"/>
    </row>
    <row r="30" spans="1:13" ht="29.25" customHeight="1" outlineLevel="1">
      <c r="B30" s="146" t="s">
        <v>201</v>
      </c>
      <c r="C30" s="148">
        <v>130728</v>
      </c>
      <c r="D30" s="148" t="s">
        <v>25</v>
      </c>
      <c r="E30" s="147" t="s">
        <v>202</v>
      </c>
      <c r="F30" s="141" t="s">
        <v>1</v>
      </c>
      <c r="G30" s="144">
        <v>23.3</v>
      </c>
      <c r="H30" s="144">
        <v>217.95</v>
      </c>
      <c r="I30" s="145">
        <f t="shared" ref="I30" si="4">(H30*J$8)+H30</f>
        <v>280.76289540688498</v>
      </c>
      <c r="J30" s="145">
        <f t="shared" ref="J30" si="5">I30*G30</f>
        <v>6541.7754629804203</v>
      </c>
      <c r="K30" s="87"/>
    </row>
    <row r="31" spans="1:13" ht="29.25" customHeight="1" outlineLevel="1">
      <c r="B31" s="146" t="s">
        <v>206</v>
      </c>
      <c r="C31" s="148">
        <v>94263</v>
      </c>
      <c r="D31" s="148" t="s">
        <v>13</v>
      </c>
      <c r="E31" s="147" t="s">
        <v>207</v>
      </c>
      <c r="F31" s="141" t="s">
        <v>75</v>
      </c>
      <c r="G31" s="144">
        <f>6.16+6.16+5+5+6.16+0.9+0.9+6.16+0.9+0.9+5+0.9+0.9+5+0.9+0.9+6.4+0.9+0.9+6.4+0.9+0.9+1.7+1.25+1.7+1.25+1.7+1.25+1.7+1.25</f>
        <v>80.040000000000006</v>
      </c>
      <c r="H31" s="144">
        <v>37.67</v>
      </c>
      <c r="I31" s="145">
        <f t="shared" ref="I31" si="6">(H31*J$8)+H31</f>
        <v>48.526443083172097</v>
      </c>
      <c r="J31" s="145">
        <f t="shared" ref="J31" si="7">I31*G31</f>
        <v>3884.0565043770948</v>
      </c>
      <c r="K31" s="87"/>
    </row>
    <row r="32" spans="1:13" ht="20.100000000000001" customHeight="1" outlineLevel="1">
      <c r="B32" s="5"/>
      <c r="C32" s="6"/>
      <c r="D32" s="6"/>
      <c r="E32" s="6"/>
      <c r="F32" s="6"/>
      <c r="G32" s="7" t="s">
        <v>16</v>
      </c>
      <c r="H32" s="12"/>
      <c r="I32" s="11"/>
      <c r="J32" s="9">
        <f>J28+J27+J29+J30+J31</f>
        <v>51392.078720636884</v>
      </c>
    </row>
    <row r="33" spans="2:11" ht="20.100000000000001" customHeight="1">
      <c r="B33" s="128">
        <v>5</v>
      </c>
      <c r="C33" s="129"/>
      <c r="D33" s="129"/>
      <c r="E33" s="131" t="s">
        <v>49</v>
      </c>
      <c r="F33" s="131"/>
      <c r="G33" s="132"/>
      <c r="H33" s="133"/>
      <c r="I33" s="133"/>
      <c r="J33" s="134"/>
    </row>
    <row r="34" spans="2:11" ht="39.75" customHeight="1" outlineLevel="1">
      <c r="B34" s="146" t="s">
        <v>82</v>
      </c>
      <c r="C34" s="148">
        <v>98510</v>
      </c>
      <c r="D34" s="142" t="s">
        <v>13</v>
      </c>
      <c r="E34" s="147" t="s">
        <v>228</v>
      </c>
      <c r="F34" s="141" t="s">
        <v>43</v>
      </c>
      <c r="G34" s="144">
        <v>10</v>
      </c>
      <c r="H34" s="144">
        <v>69.2</v>
      </c>
      <c r="I34" s="145">
        <f t="shared" ref="I34:I35" si="8">(H34*J$8)+H34</f>
        <v>89.143346465503299</v>
      </c>
      <c r="J34" s="145">
        <f>I34*G34</f>
        <v>891.43346465503305</v>
      </c>
      <c r="K34" s="58">
        <v>30427.64</v>
      </c>
    </row>
    <row r="35" spans="2:11" ht="30.75" customHeight="1" outlineLevel="1">
      <c r="B35" s="146" t="s">
        <v>83</v>
      </c>
      <c r="C35" s="148">
        <v>98509</v>
      </c>
      <c r="D35" s="142" t="s">
        <v>52</v>
      </c>
      <c r="E35" s="147" t="s">
        <v>53</v>
      </c>
      <c r="F35" s="141" t="s">
        <v>43</v>
      </c>
      <c r="G35" s="144">
        <v>10</v>
      </c>
      <c r="H35" s="144">
        <v>45.74</v>
      </c>
      <c r="I35" s="145">
        <f t="shared" si="8"/>
        <v>58.922206175319666</v>
      </c>
      <c r="J35" s="145">
        <f>I35*G35</f>
        <v>589.22206175319661</v>
      </c>
      <c r="K35" s="70">
        <f>J34-K34</f>
        <v>-29536.206535344965</v>
      </c>
    </row>
    <row r="36" spans="2:11" ht="27" customHeight="1" outlineLevel="1">
      <c r="B36" s="146" t="s">
        <v>84</v>
      </c>
      <c r="C36" s="181" t="s">
        <v>64</v>
      </c>
      <c r="D36" s="182"/>
      <c r="E36" s="149" t="s">
        <v>54</v>
      </c>
      <c r="F36" s="141" t="s">
        <v>43</v>
      </c>
      <c r="G36" s="144">
        <v>8</v>
      </c>
      <c r="H36" s="144">
        <f>CPU!F9</f>
        <v>962.94439999999986</v>
      </c>
      <c r="I36" s="145">
        <f t="shared" ref="I36" si="9">(H36*J$8)+H36</f>
        <v>1240.4636745117946</v>
      </c>
      <c r="J36" s="145">
        <f>I36*G36</f>
        <v>9923.7093960943566</v>
      </c>
    </row>
    <row r="37" spans="2:11" ht="20.100000000000001" customHeight="1" outlineLevel="1">
      <c r="B37" s="5"/>
      <c r="C37" s="6"/>
      <c r="D37" s="6"/>
      <c r="E37" s="6"/>
      <c r="F37" s="6"/>
      <c r="G37" s="7" t="s">
        <v>16</v>
      </c>
      <c r="H37" s="11"/>
      <c r="I37" s="11"/>
      <c r="J37" s="9">
        <f>J36+J35+J34</f>
        <v>11404.364922502586</v>
      </c>
    </row>
    <row r="38" spans="2:11" ht="20.100000000000001" customHeight="1">
      <c r="B38" s="128">
        <v>6</v>
      </c>
      <c r="C38" s="129"/>
      <c r="D38" s="129"/>
      <c r="E38" s="131" t="s">
        <v>26</v>
      </c>
      <c r="F38" s="131"/>
      <c r="G38" s="132"/>
      <c r="H38" s="133"/>
      <c r="I38" s="133"/>
      <c r="J38" s="134"/>
    </row>
    <row r="39" spans="2:11" ht="39" customHeight="1" outlineLevel="1">
      <c r="B39" s="146" t="s">
        <v>7</v>
      </c>
      <c r="C39" s="146">
        <v>100623</v>
      </c>
      <c r="D39" s="155" t="s">
        <v>13</v>
      </c>
      <c r="E39" s="150" t="s">
        <v>229</v>
      </c>
      <c r="F39" s="151" t="s">
        <v>43</v>
      </c>
      <c r="G39" s="144">
        <v>6</v>
      </c>
      <c r="H39" s="144">
        <v>2766.99</v>
      </c>
      <c r="I39" s="145">
        <f t="shared" ref="I39" si="10">(H39*J$8)+H39</f>
        <v>3564.4327779853024</v>
      </c>
      <c r="J39" s="145">
        <f>I39*G39</f>
        <v>21386.596667911814</v>
      </c>
    </row>
    <row r="40" spans="2:11" ht="20.25" customHeight="1" outlineLevel="1">
      <c r="B40" s="146" t="s">
        <v>8</v>
      </c>
      <c r="C40" s="142">
        <v>170076</v>
      </c>
      <c r="D40" s="142" t="s">
        <v>25</v>
      </c>
      <c r="E40" s="150" t="s">
        <v>213</v>
      </c>
      <c r="F40" s="141" t="s">
        <v>75</v>
      </c>
      <c r="G40" s="144">
        <v>100</v>
      </c>
      <c r="H40" s="144">
        <v>15.4</v>
      </c>
      <c r="I40" s="145">
        <f t="shared" ref="I40:I49" si="11">(H40*J$8)+H40</f>
        <v>19.838259184519519</v>
      </c>
      <c r="J40" s="145">
        <f t="shared" ref="J40:J49" si="12">I40*G40</f>
        <v>1983.8259184519518</v>
      </c>
    </row>
    <row r="41" spans="2:11" ht="24.75" customHeight="1" outlineLevel="1">
      <c r="B41" s="146" t="s">
        <v>187</v>
      </c>
      <c r="C41" s="142">
        <v>171266</v>
      </c>
      <c r="D41" s="142" t="s">
        <v>25</v>
      </c>
      <c r="E41" s="150" t="s">
        <v>76</v>
      </c>
      <c r="F41" s="141" t="s">
        <v>43</v>
      </c>
      <c r="G41" s="144">
        <v>2</v>
      </c>
      <c r="H41" s="144">
        <v>20.100000000000001</v>
      </c>
      <c r="I41" s="145">
        <f t="shared" si="11"/>
        <v>25.892792831743009</v>
      </c>
      <c r="J41" s="145">
        <f t="shared" si="12"/>
        <v>51.785585663486017</v>
      </c>
    </row>
    <row r="42" spans="2:11" ht="24.75" customHeight="1" outlineLevel="1">
      <c r="B42" s="146" t="s">
        <v>188</v>
      </c>
      <c r="C42" s="142">
        <v>171044</v>
      </c>
      <c r="D42" s="142" t="s">
        <v>25</v>
      </c>
      <c r="E42" s="152" t="s">
        <v>77</v>
      </c>
      <c r="F42" s="141" t="s">
        <v>43</v>
      </c>
      <c r="G42" s="144">
        <v>4</v>
      </c>
      <c r="H42" s="144">
        <v>12.73</v>
      </c>
      <c r="I42" s="145">
        <f t="shared" si="11"/>
        <v>16.398768793437238</v>
      </c>
      <c r="J42" s="145">
        <f t="shared" si="12"/>
        <v>65.595075173748953</v>
      </c>
    </row>
    <row r="43" spans="2:11" ht="24.75" customHeight="1" outlineLevel="1">
      <c r="B43" s="146" t="s">
        <v>189</v>
      </c>
      <c r="C43" s="142">
        <v>170388</v>
      </c>
      <c r="D43" s="142" t="s">
        <v>25</v>
      </c>
      <c r="E43" s="152" t="s">
        <v>78</v>
      </c>
      <c r="F43" s="141" t="s">
        <v>43</v>
      </c>
      <c r="G43" s="144">
        <v>1</v>
      </c>
      <c r="H43" s="144">
        <v>342.28</v>
      </c>
      <c r="I43" s="145">
        <f t="shared" si="11"/>
        <v>440.92463335567146</v>
      </c>
      <c r="J43" s="145">
        <f t="shared" si="12"/>
        <v>440.92463335567146</v>
      </c>
    </row>
    <row r="44" spans="2:11" ht="24.75" customHeight="1" outlineLevel="1">
      <c r="B44" s="146" t="s">
        <v>190</v>
      </c>
      <c r="C44" s="142">
        <v>170744</v>
      </c>
      <c r="D44" s="142" t="s">
        <v>25</v>
      </c>
      <c r="E44" s="152" t="s">
        <v>212</v>
      </c>
      <c r="F44" s="141" t="s">
        <v>75</v>
      </c>
      <c r="G44" s="144">
        <v>450</v>
      </c>
      <c r="H44" s="153">
        <v>10.82</v>
      </c>
      <c r="I44" s="145">
        <f t="shared" si="11"/>
        <v>13.93830937509748</v>
      </c>
      <c r="J44" s="145">
        <f t="shared" si="12"/>
        <v>6272.2392187938658</v>
      </c>
    </row>
    <row r="45" spans="2:11" ht="24.75" customHeight="1" outlineLevel="1">
      <c r="B45" s="146" t="s">
        <v>191</v>
      </c>
      <c r="C45" s="142">
        <v>101657</v>
      </c>
      <c r="D45" s="142" t="s">
        <v>13</v>
      </c>
      <c r="E45" s="152" t="s">
        <v>211</v>
      </c>
      <c r="F45" s="141" t="s">
        <v>43</v>
      </c>
      <c r="G45" s="144">
        <v>12</v>
      </c>
      <c r="H45" s="144">
        <v>699.22</v>
      </c>
      <c r="I45" s="145">
        <f t="shared" si="11"/>
        <v>900.73425889608689</v>
      </c>
      <c r="J45" s="145">
        <f t="shared" si="12"/>
        <v>10808.811106753043</v>
      </c>
    </row>
    <row r="46" spans="2:11" ht="24.75" customHeight="1" outlineLevel="1">
      <c r="B46" s="146" t="s">
        <v>192</v>
      </c>
      <c r="C46" s="142">
        <v>171161</v>
      </c>
      <c r="D46" s="142" t="s">
        <v>25</v>
      </c>
      <c r="E46" s="152" t="s">
        <v>214</v>
      </c>
      <c r="F46" s="141" t="s">
        <v>43</v>
      </c>
      <c r="G46" s="144">
        <v>6</v>
      </c>
      <c r="H46" s="144">
        <v>309.5</v>
      </c>
      <c r="I46" s="145">
        <f t="shared" si="11"/>
        <v>398.6974816629085</v>
      </c>
      <c r="J46" s="145">
        <f t="shared" si="12"/>
        <v>2392.1848899774509</v>
      </c>
    </row>
    <row r="47" spans="2:11" ht="24" customHeight="1" outlineLevel="1">
      <c r="B47" s="146" t="s">
        <v>193</v>
      </c>
      <c r="C47" s="142">
        <v>171059</v>
      </c>
      <c r="D47" s="142" t="s">
        <v>25</v>
      </c>
      <c r="E47" s="152" t="s">
        <v>79</v>
      </c>
      <c r="F47" s="141" t="s">
        <v>43</v>
      </c>
      <c r="G47" s="144">
        <v>6</v>
      </c>
      <c r="H47" s="144">
        <v>100.53</v>
      </c>
      <c r="I47" s="145">
        <f t="shared" si="11"/>
        <v>129.50261011816542</v>
      </c>
      <c r="J47" s="145">
        <f t="shared" si="12"/>
        <v>777.01566070899253</v>
      </c>
    </row>
    <row r="48" spans="2:11" ht="24" customHeight="1" outlineLevel="1">
      <c r="B48" s="146" t="s">
        <v>194</v>
      </c>
      <c r="C48" s="148">
        <v>180414</v>
      </c>
      <c r="D48" s="148" t="s">
        <v>25</v>
      </c>
      <c r="E48" s="147" t="s">
        <v>85</v>
      </c>
      <c r="F48" s="148" t="s">
        <v>43</v>
      </c>
      <c r="G48" s="144">
        <v>6</v>
      </c>
      <c r="H48" s="153">
        <v>238.83</v>
      </c>
      <c r="I48" s="145">
        <f t="shared" si="11"/>
        <v>307.66048318433747</v>
      </c>
      <c r="J48" s="145">
        <f t="shared" si="12"/>
        <v>1845.9628991060249</v>
      </c>
    </row>
    <row r="49" spans="2:10" ht="24" customHeight="1" outlineLevel="1">
      <c r="B49" s="146" t="s">
        <v>195</v>
      </c>
      <c r="C49" s="142">
        <v>21127</v>
      </c>
      <c r="D49" s="142" t="s">
        <v>232</v>
      </c>
      <c r="E49" s="150" t="s">
        <v>80</v>
      </c>
      <c r="F49" s="141" t="s">
        <v>43</v>
      </c>
      <c r="G49" s="144">
        <v>3</v>
      </c>
      <c r="H49" s="144">
        <v>7.8</v>
      </c>
      <c r="I49" s="145">
        <f t="shared" si="11"/>
        <v>10.047949457094301</v>
      </c>
      <c r="J49" s="145">
        <f t="shared" si="12"/>
        <v>30.143848371282903</v>
      </c>
    </row>
    <row r="50" spans="2:10" ht="20.100000000000001" customHeight="1" outlineLevel="1">
      <c r="B50" s="5"/>
      <c r="C50" s="6"/>
      <c r="D50" s="6"/>
      <c r="E50" s="6"/>
      <c r="F50" s="6"/>
      <c r="G50" s="7" t="s">
        <v>16</v>
      </c>
      <c r="H50" s="11"/>
      <c r="I50" s="11"/>
      <c r="J50" s="9">
        <f>SUM(J39:J49)</f>
        <v>46055.085504267328</v>
      </c>
    </row>
    <row r="51" spans="2:10" ht="20.100000000000001" customHeight="1" outlineLevel="1">
      <c r="B51" s="128">
        <v>7</v>
      </c>
      <c r="C51" s="129"/>
      <c r="D51" s="129"/>
      <c r="E51" s="131" t="s">
        <v>74</v>
      </c>
      <c r="F51" s="131"/>
      <c r="G51" s="132"/>
      <c r="H51" s="133"/>
      <c r="I51" s="133"/>
      <c r="J51" s="134"/>
    </row>
    <row r="52" spans="2:10" ht="29.25" customHeight="1" outlineLevel="1">
      <c r="B52" s="148" t="s">
        <v>196</v>
      </c>
      <c r="C52" s="148">
        <v>180414</v>
      </c>
      <c r="D52" s="148" t="s">
        <v>25</v>
      </c>
      <c r="E52" s="147" t="s">
        <v>85</v>
      </c>
      <c r="F52" s="148" t="s">
        <v>43</v>
      </c>
      <c r="G52" s="144">
        <v>4</v>
      </c>
      <c r="H52" s="153">
        <v>187.1</v>
      </c>
      <c r="I52" s="145">
        <f t="shared" ref="I52:I53" si="13">(H52*J$8)+H52</f>
        <v>241.0219671054287</v>
      </c>
      <c r="J52" s="145">
        <f t="shared" ref="J52:J53" si="14">I52*G52</f>
        <v>964.0878684217148</v>
      </c>
    </row>
    <row r="53" spans="2:10" ht="29.25" customHeight="1" outlineLevel="1">
      <c r="B53" s="148" t="s">
        <v>197</v>
      </c>
      <c r="C53" s="148">
        <v>180102</v>
      </c>
      <c r="D53" s="148" t="s">
        <v>25</v>
      </c>
      <c r="E53" s="147" t="s">
        <v>233</v>
      </c>
      <c r="F53" s="148" t="s">
        <v>75</v>
      </c>
      <c r="G53" s="144">
        <v>20</v>
      </c>
      <c r="H53" s="144">
        <v>43.18</v>
      </c>
      <c r="I53" s="145">
        <f t="shared" si="13"/>
        <v>55.624417635555375</v>
      </c>
      <c r="J53" s="145">
        <f t="shared" si="14"/>
        <v>1112.4883527111074</v>
      </c>
    </row>
    <row r="54" spans="2:10" ht="29.25" customHeight="1" outlineLevel="1">
      <c r="B54" s="148" t="s">
        <v>198</v>
      </c>
      <c r="C54" s="148" t="s">
        <v>215</v>
      </c>
      <c r="D54" s="148" t="s">
        <v>87</v>
      </c>
      <c r="E54" s="147" t="s">
        <v>88</v>
      </c>
      <c r="F54" s="148" t="s">
        <v>43</v>
      </c>
      <c r="G54" s="144">
        <v>2</v>
      </c>
      <c r="H54" s="144">
        <v>1749</v>
      </c>
      <c r="I54" s="145">
        <f t="shared" ref="I54" si="15">(H54*J$8)+H54</f>
        <v>2253.0594359561455</v>
      </c>
      <c r="J54" s="145">
        <f t="shared" ref="J54" si="16">I54*G54</f>
        <v>4506.1188719122911</v>
      </c>
    </row>
    <row r="55" spans="2:10" ht="29.25" customHeight="1" outlineLevel="1">
      <c r="B55" s="148" t="s">
        <v>199</v>
      </c>
      <c r="C55" s="148" t="s">
        <v>215</v>
      </c>
      <c r="D55" s="148" t="s">
        <v>87</v>
      </c>
      <c r="E55" s="147" t="s">
        <v>89</v>
      </c>
      <c r="F55" s="148" t="s">
        <v>43</v>
      </c>
      <c r="G55" s="144">
        <v>1</v>
      </c>
      <c r="H55" s="144">
        <v>1999</v>
      </c>
      <c r="I55" s="145">
        <f t="shared" ref="I55" si="17">(H55*J$8)+H55</f>
        <v>2575.109098042501</v>
      </c>
      <c r="J55" s="145">
        <f t="shared" ref="J55" si="18">I55*G55</f>
        <v>2575.109098042501</v>
      </c>
    </row>
    <row r="56" spans="2:10" ht="29.25" customHeight="1" outlineLevel="1">
      <c r="B56" s="148" t="s">
        <v>200</v>
      </c>
      <c r="C56" s="148" t="s">
        <v>215</v>
      </c>
      <c r="D56" s="148" t="s">
        <v>87</v>
      </c>
      <c r="E56" s="147" t="s">
        <v>217</v>
      </c>
      <c r="F56" s="148" t="s">
        <v>43</v>
      </c>
      <c r="G56" s="144">
        <v>1</v>
      </c>
      <c r="H56" s="144">
        <v>2800</v>
      </c>
      <c r="I56" s="145">
        <f t="shared" ref="I56" si="19">(H56*J$8)+H56</f>
        <v>3606.956215367185</v>
      </c>
      <c r="J56" s="145">
        <f t="shared" ref="J56" si="20">I56*G56</f>
        <v>3606.956215367185</v>
      </c>
    </row>
    <row r="57" spans="2:10" ht="29.25" customHeight="1" outlineLevel="1">
      <c r="B57" s="148" t="s">
        <v>216</v>
      </c>
      <c r="C57" s="148">
        <v>241318</v>
      </c>
      <c r="D57" s="148" t="s">
        <v>25</v>
      </c>
      <c r="E57" s="147" t="s">
        <v>209</v>
      </c>
      <c r="F57" s="148" t="s">
        <v>43</v>
      </c>
      <c r="G57" s="144">
        <v>1</v>
      </c>
      <c r="H57" s="144">
        <v>1271.58</v>
      </c>
      <c r="I57" s="145">
        <f t="shared" ref="I57" si="21">(H57*J$8)+H57</f>
        <v>1638.0476372630733</v>
      </c>
      <c r="J57" s="145">
        <f t="shared" ref="J57" si="22">I57*G57</f>
        <v>1638.0476372630733</v>
      </c>
    </row>
    <row r="58" spans="2:10" ht="29.25" customHeight="1" outlineLevel="1">
      <c r="B58" s="148" t="s">
        <v>218</v>
      </c>
      <c r="C58" s="148">
        <v>102498</v>
      </c>
      <c r="D58" s="148" t="s">
        <v>13</v>
      </c>
      <c r="E58" s="147" t="s">
        <v>219</v>
      </c>
      <c r="F58" s="148" t="s">
        <v>75</v>
      </c>
      <c r="G58" s="144">
        <f>G31</f>
        <v>80.040000000000006</v>
      </c>
      <c r="H58" s="144">
        <v>1.58</v>
      </c>
      <c r="I58" s="145">
        <f t="shared" ref="I58" si="23">(H58*J$8)+H58</f>
        <v>2.0353538643857689</v>
      </c>
      <c r="J58" s="145">
        <f t="shared" ref="J58" si="24">I58*G58</f>
        <v>162.90972330543696</v>
      </c>
    </row>
    <row r="59" spans="2:10" ht="29.25" customHeight="1" outlineLevel="1">
      <c r="B59" s="148" t="s">
        <v>220</v>
      </c>
      <c r="C59" s="148">
        <v>50681</v>
      </c>
      <c r="D59" s="148" t="s">
        <v>25</v>
      </c>
      <c r="E59" s="147" t="s">
        <v>234</v>
      </c>
      <c r="F59" s="148" t="s">
        <v>12</v>
      </c>
      <c r="G59" s="144">
        <f>(2.5*0.3*0.4)+(1*0.3*0.4)</f>
        <v>0.42000000000000004</v>
      </c>
      <c r="H59" s="144">
        <v>3867.28</v>
      </c>
      <c r="I59" s="145">
        <f t="shared" ref="I59" si="25">(H59*J$8)+H59</f>
        <v>4981.8248687732885</v>
      </c>
      <c r="J59" s="145">
        <f t="shared" ref="J59" si="26">I59*G59</f>
        <v>2092.3664448847812</v>
      </c>
    </row>
    <row r="60" spans="2:10" ht="29.25" customHeight="1" outlineLevel="1">
      <c r="B60" s="148" t="s">
        <v>221</v>
      </c>
      <c r="C60" s="148">
        <v>110645</v>
      </c>
      <c r="D60" s="148" t="s">
        <v>25</v>
      </c>
      <c r="E60" s="147" t="s">
        <v>254</v>
      </c>
      <c r="F60" s="148" t="s">
        <v>12</v>
      </c>
      <c r="G60" s="144">
        <f>(2.5*0.5*2)+(1*0.5*2)</f>
        <v>3.5</v>
      </c>
      <c r="H60" s="144">
        <v>74.44</v>
      </c>
      <c r="I60" s="145">
        <f t="shared" ref="I60" si="27">(H60*J$8)+H60</f>
        <v>95.893507382833306</v>
      </c>
      <c r="J60" s="145">
        <f t="shared" ref="J60" si="28">I60*G60</f>
        <v>335.62727583991659</v>
      </c>
    </row>
    <row r="61" spans="2:10" ht="29.25" customHeight="1" outlineLevel="1">
      <c r="B61" s="148" t="s">
        <v>268</v>
      </c>
      <c r="C61" s="148">
        <v>50681</v>
      </c>
      <c r="D61" s="148" t="s">
        <v>25</v>
      </c>
      <c r="E61" s="147" t="s">
        <v>235</v>
      </c>
      <c r="F61" s="148" t="s">
        <v>12</v>
      </c>
      <c r="G61" s="144">
        <f>1.5*0.1*1</f>
        <v>0.15000000000000002</v>
      </c>
      <c r="H61" s="144">
        <v>3867.28</v>
      </c>
      <c r="I61" s="145">
        <f t="shared" ref="I61" si="29">(H61*J$8)+H61</f>
        <v>4981.8248687732885</v>
      </c>
      <c r="J61" s="145">
        <f t="shared" ref="J61" si="30">I61*G61</f>
        <v>747.27373031599336</v>
      </c>
    </row>
    <row r="62" spans="2:10" ht="29.25" customHeight="1" outlineLevel="1">
      <c r="B62" s="148" t="s">
        <v>269</v>
      </c>
      <c r="C62" s="148">
        <v>150207</v>
      </c>
      <c r="D62" s="148" t="s">
        <v>25</v>
      </c>
      <c r="E62" s="147" t="s">
        <v>270</v>
      </c>
      <c r="F62" s="148" t="s">
        <v>12</v>
      </c>
      <c r="G62" s="144">
        <f>G27</f>
        <v>216.31</v>
      </c>
      <c r="H62" s="144">
        <v>21.9</v>
      </c>
      <c r="I62" s="145">
        <f t="shared" ref="I62" si="31">(H62*J$8)+H62</f>
        <v>28.211550398764768</v>
      </c>
      <c r="J62" s="145">
        <f t="shared" ref="J62" si="32">I62*G62</f>
        <v>6102.4404667568069</v>
      </c>
    </row>
    <row r="63" spans="2:10" ht="29.25" customHeight="1" outlineLevel="1">
      <c r="B63" s="148" t="s">
        <v>274</v>
      </c>
      <c r="C63" s="148">
        <v>251510</v>
      </c>
      <c r="D63" s="148" t="s">
        <v>25</v>
      </c>
      <c r="E63" s="147" t="s">
        <v>275</v>
      </c>
      <c r="F63" s="148" t="s">
        <v>43</v>
      </c>
      <c r="G63" s="144">
        <v>2</v>
      </c>
      <c r="H63" s="144">
        <v>1013.19</v>
      </c>
      <c r="I63" s="145">
        <f t="shared" ref="I63" si="33">(H63*J$8)+H63</f>
        <v>1305.1899885170994</v>
      </c>
      <c r="J63" s="145">
        <f t="shared" ref="J63" si="34">I63*G63</f>
        <v>2610.3799770341989</v>
      </c>
    </row>
    <row r="64" spans="2:10" ht="20.100000000000001" customHeight="1" outlineLevel="1">
      <c r="B64" s="5"/>
      <c r="C64" s="6"/>
      <c r="D64" s="6"/>
      <c r="E64" s="6"/>
      <c r="F64" s="6"/>
      <c r="G64" s="7" t="s">
        <v>16</v>
      </c>
      <c r="H64" s="11"/>
      <c r="I64" s="11"/>
      <c r="J64" s="9">
        <f>J59+J58+J57+J56+J55+J54+J53+J52+J60+J61+J62+J63</f>
        <v>26453.805661855007</v>
      </c>
    </row>
    <row r="65" spans="1:10" ht="20.100000000000001" customHeight="1">
      <c r="B65" s="135"/>
      <c r="C65" s="136"/>
      <c r="D65" s="136"/>
      <c r="E65" s="137"/>
      <c r="F65" s="137"/>
      <c r="G65" s="138" t="s">
        <v>24</v>
      </c>
      <c r="H65" s="139"/>
      <c r="I65" s="133"/>
      <c r="J65" s="140">
        <f>J64+J50+J37+J32+J25+J18+J21</f>
        <v>176733.81879843443</v>
      </c>
    </row>
    <row r="66" spans="1:10" ht="20.100000000000001" customHeight="1">
      <c r="E66" s="1"/>
      <c r="G66" s="71"/>
      <c r="H66" s="69"/>
      <c r="I66" s="69"/>
      <c r="J66" s="10"/>
    </row>
    <row r="67" spans="1:10" ht="20.100000000000001" customHeight="1" thickBot="1"/>
    <row r="68" spans="1:10" ht="12.75" customHeight="1">
      <c r="B68" s="172"/>
      <c r="C68" s="173"/>
      <c r="D68" s="173"/>
      <c r="E68" s="173"/>
      <c r="F68" s="173"/>
      <c r="G68" s="174"/>
    </row>
    <row r="69" spans="1:10">
      <c r="B69" s="175"/>
      <c r="C69" s="176"/>
      <c r="D69" s="176"/>
      <c r="E69" s="176"/>
      <c r="F69" s="176"/>
      <c r="G69" s="177"/>
    </row>
    <row r="70" spans="1:10" ht="15">
      <c r="B70" s="175"/>
      <c r="C70" s="176"/>
      <c r="D70" s="176"/>
      <c r="E70" s="176"/>
      <c r="F70" s="176"/>
      <c r="G70" s="177"/>
      <c r="J70" s="96"/>
    </row>
    <row r="71" spans="1:10">
      <c r="B71" s="175"/>
      <c r="C71" s="176"/>
      <c r="D71" s="176"/>
      <c r="E71" s="176"/>
      <c r="F71" s="176"/>
      <c r="G71" s="177"/>
    </row>
    <row r="72" spans="1:10">
      <c r="B72" s="175"/>
      <c r="C72" s="176"/>
      <c r="D72" s="176"/>
      <c r="E72" s="176"/>
      <c r="F72" s="176"/>
      <c r="G72" s="177"/>
    </row>
    <row r="73" spans="1:10">
      <c r="B73" s="157"/>
      <c r="C73" s="158"/>
      <c r="D73" s="158"/>
      <c r="E73" s="158"/>
      <c r="F73" s="158"/>
      <c r="G73" s="159"/>
    </row>
    <row r="74" spans="1:10">
      <c r="B74" s="157"/>
      <c r="C74" s="158"/>
      <c r="D74" s="158"/>
      <c r="E74" s="158"/>
      <c r="F74" s="158"/>
      <c r="G74" s="159"/>
    </row>
    <row r="75" spans="1:10" s="73" customFormat="1">
      <c r="A75" s="58"/>
      <c r="B75" s="157"/>
      <c r="C75" s="158"/>
      <c r="D75" s="158"/>
      <c r="E75" s="158"/>
      <c r="F75" s="158"/>
      <c r="G75" s="159"/>
      <c r="H75" s="66"/>
      <c r="I75" s="66"/>
      <c r="J75" s="66"/>
    </row>
    <row r="76" spans="1:10" s="73" customFormat="1" ht="13.5" thickBot="1">
      <c r="A76" s="58"/>
      <c r="B76" s="160"/>
      <c r="C76" s="161"/>
      <c r="D76" s="161"/>
      <c r="E76" s="161"/>
      <c r="F76" s="161"/>
      <c r="G76" s="162"/>
      <c r="H76" s="66"/>
      <c r="I76" s="66"/>
      <c r="J76" s="66"/>
    </row>
  </sheetData>
  <dataConsolidate/>
  <mergeCells count="8">
    <mergeCell ref="B75:G76"/>
    <mergeCell ref="B1:J3"/>
    <mergeCell ref="B68:G72"/>
    <mergeCell ref="B73:G74"/>
    <mergeCell ref="B7:E7"/>
    <mergeCell ref="C20:D20"/>
    <mergeCell ref="C36:D36"/>
    <mergeCell ref="B11:J11"/>
  </mergeCells>
  <phoneticPr fontId="39" type="noConversion"/>
  <conditionalFormatting sqref="G12 H50:I50 G18:I18">
    <cfRule type="cellIs" dxfId="7" priority="353" stopIfTrue="1" operator="equal">
      <formula>0</formula>
    </cfRule>
  </conditionalFormatting>
  <conditionalFormatting sqref="G25">
    <cfRule type="cellIs" dxfId="6" priority="344" stopIfTrue="1" operator="equal">
      <formula>0</formula>
    </cfRule>
  </conditionalFormatting>
  <conditionalFormatting sqref="G37">
    <cfRule type="cellIs" dxfId="5" priority="339" stopIfTrue="1" operator="equal">
      <formula>0</formula>
    </cfRule>
  </conditionalFormatting>
  <conditionalFormatting sqref="G50">
    <cfRule type="cellIs" dxfId="4" priority="335" stopIfTrue="1" operator="equal">
      <formula>0</formula>
    </cfRule>
  </conditionalFormatting>
  <conditionalFormatting sqref="G64">
    <cfRule type="cellIs" dxfId="3" priority="333" stopIfTrue="1" operator="equal">
      <formula>0</formula>
    </cfRule>
  </conditionalFormatting>
  <conditionalFormatting sqref="H12:I12">
    <cfRule type="cellIs" dxfId="2" priority="3" stopIfTrue="1" operator="equal">
      <formula>0</formula>
    </cfRule>
  </conditionalFormatting>
  <conditionalFormatting sqref="G32">
    <cfRule type="cellIs" dxfId="1" priority="2" stopIfTrue="1" operator="equal">
      <formula>0</formula>
    </cfRule>
  </conditionalFormatting>
  <conditionalFormatting sqref="G21">
    <cfRule type="cellIs" dxfId="0" priority="1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55" fitToHeight="0" orientation="portrait" r:id="rId1"/>
  <headerFooter alignWithMargins="0">
    <oddFooter>&amp;C&amp;F&amp;R&amp;P/&amp;N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6ACC-93B6-4737-B8D2-BCA9A86FA475}">
  <dimension ref="A1:G181"/>
  <sheetViews>
    <sheetView view="pageBreakPreview" topLeftCell="A168" zoomScale="90" zoomScaleNormal="100" zoomScaleSheetLayoutView="90" workbookViewId="0">
      <selection activeCell="F182" sqref="F182"/>
    </sheetView>
  </sheetViews>
  <sheetFormatPr defaultRowHeight="12.75"/>
  <cols>
    <col min="1" max="1" width="15.7109375" customWidth="1"/>
    <col min="2" max="2" width="39.28515625" style="103" customWidth="1"/>
    <col min="4" max="4" width="8.42578125" customWidth="1"/>
    <col min="5" max="5" width="11.42578125" customWidth="1"/>
    <col min="6" max="6" width="12" style="98" bestFit="1" customWidth="1"/>
  </cols>
  <sheetData>
    <row r="1" spans="1:7" ht="70.5" customHeight="1" thickBot="1">
      <c r="A1" s="192" t="s">
        <v>236</v>
      </c>
      <c r="B1" s="193"/>
      <c r="C1" s="193"/>
      <c r="D1" s="193"/>
      <c r="E1" s="193"/>
      <c r="F1" s="194"/>
    </row>
    <row r="2" spans="1:7" ht="15">
      <c r="A2" s="106" t="s">
        <v>64</v>
      </c>
      <c r="B2" s="189" t="str">
        <f>PLANILHA!E36</f>
        <v>Banco em concreto 1,80x0,6m</v>
      </c>
      <c r="C2" s="190"/>
      <c r="D2" s="190"/>
      <c r="E2" s="191"/>
      <c r="F2" s="107" t="s">
        <v>43</v>
      </c>
    </row>
    <row r="3" spans="1:7" ht="15">
      <c r="A3" s="108" t="s">
        <v>55</v>
      </c>
      <c r="B3" s="100" t="s">
        <v>56</v>
      </c>
      <c r="C3" s="90" t="s">
        <v>43</v>
      </c>
      <c r="D3" s="90" t="s">
        <v>57</v>
      </c>
      <c r="E3" s="91" t="s">
        <v>58</v>
      </c>
      <c r="F3" s="109" t="s">
        <v>59</v>
      </c>
      <c r="G3" s="154"/>
    </row>
    <row r="4" spans="1:7" ht="28.5">
      <c r="A4" s="110" t="s">
        <v>63</v>
      </c>
      <c r="B4" s="97" t="s">
        <v>62</v>
      </c>
      <c r="C4" s="85" t="s">
        <v>12</v>
      </c>
      <c r="D4" s="85">
        <v>0.02</v>
      </c>
      <c r="E4" s="92">
        <v>76.64</v>
      </c>
      <c r="F4" s="111">
        <f>E4*D4</f>
        <v>1.5327999999999999</v>
      </c>
    </row>
    <row r="5" spans="1:7" ht="14.25">
      <c r="A5" s="110" t="s">
        <v>66</v>
      </c>
      <c r="B5" s="97" t="s">
        <v>65</v>
      </c>
      <c r="C5" s="85" t="s">
        <v>12</v>
      </c>
      <c r="D5" s="85">
        <v>0.01</v>
      </c>
      <c r="E5" s="92">
        <v>997.82</v>
      </c>
      <c r="F5" s="111">
        <f>E5*D5</f>
        <v>9.9782000000000011</v>
      </c>
    </row>
    <row r="6" spans="1:7" ht="28.5">
      <c r="A6" s="110" t="s">
        <v>68</v>
      </c>
      <c r="B6" s="97" t="s">
        <v>67</v>
      </c>
      <c r="C6" s="85" t="s">
        <v>12</v>
      </c>
      <c r="D6" s="85">
        <f>(0.6+1.8+0.6)*0.6*0.1</f>
        <v>0.18</v>
      </c>
      <c r="E6" s="92">
        <v>4389.63</v>
      </c>
      <c r="F6" s="111">
        <f>E6*D6</f>
        <v>790.13339999999994</v>
      </c>
    </row>
    <row r="7" spans="1:7" ht="42.75">
      <c r="A7" s="110" t="s">
        <v>69</v>
      </c>
      <c r="B7" s="97" t="s">
        <v>70</v>
      </c>
      <c r="C7" s="85" t="s">
        <v>71</v>
      </c>
      <c r="D7" s="85">
        <f>(0.6+1.8+0.6)*2</f>
        <v>6</v>
      </c>
      <c r="E7" s="92">
        <v>22.48</v>
      </c>
      <c r="F7" s="111">
        <f>E7*D7</f>
        <v>134.88</v>
      </c>
    </row>
    <row r="8" spans="1:7" ht="14.25">
      <c r="A8" s="110" t="s">
        <v>73</v>
      </c>
      <c r="B8" s="97" t="s">
        <v>72</v>
      </c>
      <c r="C8" s="85" t="s">
        <v>60</v>
      </c>
      <c r="D8" s="94">
        <v>1</v>
      </c>
      <c r="E8" s="92">
        <v>26.42</v>
      </c>
      <c r="F8" s="111">
        <f>E8*D8</f>
        <v>26.42</v>
      </c>
    </row>
    <row r="9" spans="1:7" ht="15">
      <c r="A9" s="110"/>
      <c r="B9" s="101"/>
      <c r="C9" s="88"/>
      <c r="D9" s="88"/>
      <c r="E9" s="93" t="s">
        <v>61</v>
      </c>
      <c r="F9" s="112">
        <f>SUM(F4:F8)</f>
        <v>962.94439999999986</v>
      </c>
    </row>
    <row r="10" spans="1:7" ht="15">
      <c r="A10" s="113"/>
      <c r="B10" s="102"/>
      <c r="E10" s="99"/>
      <c r="F10" s="114"/>
    </row>
    <row r="11" spans="1:7" ht="15">
      <c r="A11" s="108" t="s">
        <v>184</v>
      </c>
      <c r="B11" s="186" t="str">
        <f>PLANILHA!E19</f>
        <v>ADMINISTRAÇÃO LOCAL DA OBRA</v>
      </c>
      <c r="C11" s="187"/>
      <c r="D11" s="187"/>
      <c r="E11" s="188"/>
      <c r="F11" s="115" t="s">
        <v>43</v>
      </c>
      <c r="G11" s="154"/>
    </row>
    <row r="12" spans="1:7" ht="15">
      <c r="A12" s="108" t="s">
        <v>55</v>
      </c>
      <c r="B12" s="100" t="s">
        <v>56</v>
      </c>
      <c r="C12" s="90" t="s">
        <v>43</v>
      </c>
      <c r="D12" s="90" t="s">
        <v>57</v>
      </c>
      <c r="E12" s="91" t="s">
        <v>58</v>
      </c>
      <c r="F12" s="109" t="s">
        <v>59</v>
      </c>
    </row>
    <row r="13" spans="1:7" ht="28.5">
      <c r="A13" s="110" t="s">
        <v>238</v>
      </c>
      <c r="B13" s="97" t="s">
        <v>237</v>
      </c>
      <c r="C13" s="85" t="s">
        <v>102</v>
      </c>
      <c r="D13" s="85">
        <v>30</v>
      </c>
      <c r="E13" s="92">
        <v>94.76</v>
      </c>
      <c r="F13" s="111">
        <f t="shared" ref="F13:F14" si="0">E13*D13</f>
        <v>2842.8</v>
      </c>
    </row>
    <row r="14" spans="1:7" ht="28.5">
      <c r="A14" s="110" t="s">
        <v>239</v>
      </c>
      <c r="B14" s="97" t="s">
        <v>185</v>
      </c>
      <c r="C14" s="85" t="s">
        <v>102</v>
      </c>
      <c r="D14" s="85">
        <v>300</v>
      </c>
      <c r="E14" s="92">
        <v>17.93</v>
      </c>
      <c r="F14" s="111">
        <f t="shared" si="0"/>
        <v>5379</v>
      </c>
    </row>
    <row r="15" spans="1:7" ht="15">
      <c r="A15" s="110"/>
      <c r="B15" s="101"/>
      <c r="C15" s="88"/>
      <c r="D15" s="88"/>
      <c r="E15" s="93" t="s">
        <v>61</v>
      </c>
      <c r="F15" s="112">
        <f>F13+F14</f>
        <v>8221.7999999999993</v>
      </c>
    </row>
    <row r="16" spans="1:7" ht="15">
      <c r="A16" s="113"/>
      <c r="B16" s="102"/>
      <c r="E16" s="99"/>
      <c r="F16" s="114"/>
    </row>
    <row r="17" spans="1:7" ht="15">
      <c r="A17" s="108">
        <v>11340</v>
      </c>
      <c r="B17" s="186" t="str">
        <f>PLANILHA!E14</f>
        <v>Placa de obra em lona com plotagem de gráfica</v>
      </c>
      <c r="C17" s="187"/>
      <c r="D17" s="187"/>
      <c r="E17" s="188"/>
      <c r="F17" s="115" t="s">
        <v>1</v>
      </c>
      <c r="G17" s="154"/>
    </row>
    <row r="18" spans="1:7" ht="15">
      <c r="A18" s="108" t="s">
        <v>55</v>
      </c>
      <c r="B18" s="100" t="s">
        <v>56</v>
      </c>
      <c r="C18" s="90" t="s">
        <v>43</v>
      </c>
      <c r="D18" s="90" t="s">
        <v>57</v>
      </c>
      <c r="E18" s="91" t="s">
        <v>58</v>
      </c>
      <c r="F18" s="109" t="s">
        <v>59</v>
      </c>
    </row>
    <row r="19" spans="1:7" ht="14.25">
      <c r="A19" s="110" t="s">
        <v>90</v>
      </c>
      <c r="B19" s="97" t="s">
        <v>95</v>
      </c>
      <c r="C19" s="85" t="s">
        <v>1</v>
      </c>
      <c r="D19" s="85">
        <v>1</v>
      </c>
      <c r="E19" s="92">
        <v>90</v>
      </c>
      <c r="F19" s="111">
        <f>E19*D19</f>
        <v>90</v>
      </c>
    </row>
    <row r="20" spans="1:7" ht="14.25">
      <c r="A20" s="110" t="s">
        <v>91</v>
      </c>
      <c r="B20" s="97" t="s">
        <v>96</v>
      </c>
      <c r="C20" s="85" t="s">
        <v>100</v>
      </c>
      <c r="D20" s="85">
        <v>0.1</v>
      </c>
      <c r="E20" s="92">
        <v>23.69</v>
      </c>
      <c r="F20" s="111">
        <f t="shared" ref="F20:F23" si="1">E20*D20</f>
        <v>2.3690000000000002</v>
      </c>
    </row>
    <row r="21" spans="1:7" ht="28.5">
      <c r="A21" s="110" t="s">
        <v>92</v>
      </c>
      <c r="B21" s="97" t="s">
        <v>97</v>
      </c>
      <c r="C21" s="85" t="s">
        <v>101</v>
      </c>
      <c r="D21" s="85">
        <v>0.41</v>
      </c>
      <c r="E21" s="92">
        <v>160</v>
      </c>
      <c r="F21" s="111">
        <f t="shared" si="1"/>
        <v>65.599999999999994</v>
      </c>
    </row>
    <row r="22" spans="1:7" ht="28.5">
      <c r="A22" s="110" t="s">
        <v>93</v>
      </c>
      <c r="B22" s="97" t="s">
        <v>98</v>
      </c>
      <c r="C22" s="85" t="s">
        <v>102</v>
      </c>
      <c r="D22" s="85">
        <v>0.4</v>
      </c>
      <c r="E22" s="92">
        <v>23.61</v>
      </c>
      <c r="F22" s="111">
        <f t="shared" si="1"/>
        <v>9.4440000000000008</v>
      </c>
    </row>
    <row r="23" spans="1:7" ht="28.5">
      <c r="A23" s="110" t="s">
        <v>94</v>
      </c>
      <c r="B23" s="97" t="s">
        <v>99</v>
      </c>
      <c r="C23" s="85" t="s">
        <v>102</v>
      </c>
      <c r="D23" s="94">
        <v>0.4</v>
      </c>
      <c r="E23" s="92">
        <v>19.16</v>
      </c>
      <c r="F23" s="111">
        <f t="shared" si="1"/>
        <v>7.6640000000000006</v>
      </c>
    </row>
    <row r="24" spans="1:7" ht="15">
      <c r="A24" s="110"/>
      <c r="B24" s="101"/>
      <c r="C24" s="88"/>
      <c r="D24" s="88"/>
      <c r="E24" s="93" t="s">
        <v>61</v>
      </c>
      <c r="F24" s="112">
        <v>175.07</v>
      </c>
    </row>
    <row r="25" spans="1:7">
      <c r="A25" s="116"/>
      <c r="F25" s="117"/>
    </row>
    <row r="26" spans="1:7" ht="15">
      <c r="A26" s="108">
        <v>10009</v>
      </c>
      <c r="B26" s="186" t="str">
        <f>PLANILHA!E16</f>
        <v>Locação da obra a trena</v>
      </c>
      <c r="C26" s="187"/>
      <c r="D26" s="187"/>
      <c r="E26" s="188"/>
      <c r="F26" s="115" t="s">
        <v>1</v>
      </c>
      <c r="G26" s="154"/>
    </row>
    <row r="27" spans="1:7" ht="15">
      <c r="A27" s="108" t="s">
        <v>55</v>
      </c>
      <c r="B27" s="100" t="s">
        <v>56</v>
      </c>
      <c r="C27" s="90" t="s">
        <v>43</v>
      </c>
      <c r="D27" s="90" t="s">
        <v>57</v>
      </c>
      <c r="E27" s="91" t="s">
        <v>58</v>
      </c>
      <c r="F27" s="109" t="s">
        <v>59</v>
      </c>
    </row>
    <row r="28" spans="1:7" ht="14.25">
      <c r="A28" s="110" t="s">
        <v>103</v>
      </c>
      <c r="B28" s="97" t="s">
        <v>108</v>
      </c>
      <c r="C28" s="85" t="s">
        <v>60</v>
      </c>
      <c r="D28" s="85">
        <v>2E-3</v>
      </c>
      <c r="E28" s="92">
        <v>16.05</v>
      </c>
      <c r="F28" s="111">
        <f>E28*D28</f>
        <v>3.2100000000000004E-2</v>
      </c>
    </row>
    <row r="29" spans="1:7" ht="14.25">
      <c r="A29" s="110" t="s">
        <v>104</v>
      </c>
      <c r="B29" s="97" t="s">
        <v>109</v>
      </c>
      <c r="C29" s="85" t="s">
        <v>112</v>
      </c>
      <c r="D29" s="85">
        <v>0.01</v>
      </c>
      <c r="E29" s="92">
        <v>110</v>
      </c>
      <c r="F29" s="111">
        <f t="shared" ref="F29:F34" si="2">E29*D29</f>
        <v>1.1000000000000001</v>
      </c>
    </row>
    <row r="30" spans="1:7" ht="28.5">
      <c r="A30" s="110" t="s">
        <v>92</v>
      </c>
      <c r="B30" s="97" t="s">
        <v>97</v>
      </c>
      <c r="C30" s="85" t="s">
        <v>112</v>
      </c>
      <c r="D30" s="85">
        <v>0.01</v>
      </c>
      <c r="E30" s="92">
        <v>152</v>
      </c>
      <c r="F30" s="111">
        <f t="shared" si="2"/>
        <v>1.52</v>
      </c>
    </row>
    <row r="31" spans="1:7" ht="14.25">
      <c r="A31" s="110" t="s">
        <v>105</v>
      </c>
      <c r="B31" s="97" t="s">
        <v>110</v>
      </c>
      <c r="C31" s="85" t="s">
        <v>60</v>
      </c>
      <c r="D31" s="85">
        <v>3.0000000000000001E-3</v>
      </c>
      <c r="E31" s="92">
        <v>16.88</v>
      </c>
      <c r="F31" s="111">
        <f t="shared" si="2"/>
        <v>5.0639999999999998E-2</v>
      </c>
    </row>
    <row r="32" spans="1:7" ht="14.25">
      <c r="A32" s="110" t="s">
        <v>106</v>
      </c>
      <c r="B32" s="97" t="s">
        <v>111</v>
      </c>
      <c r="C32" s="85" t="s">
        <v>113</v>
      </c>
      <c r="D32" s="85">
        <v>0.01</v>
      </c>
      <c r="E32" s="92">
        <v>15.7</v>
      </c>
      <c r="F32" s="111">
        <f t="shared" si="2"/>
        <v>0.157</v>
      </c>
    </row>
    <row r="33" spans="1:7" ht="28.5">
      <c r="A33" s="110" t="s">
        <v>93</v>
      </c>
      <c r="B33" s="97" t="s">
        <v>98</v>
      </c>
      <c r="C33" s="85" t="s">
        <v>102</v>
      </c>
      <c r="D33" s="85">
        <v>7.0000000000000007E-2</v>
      </c>
      <c r="E33" s="92">
        <v>23.61</v>
      </c>
      <c r="F33" s="111">
        <f t="shared" si="2"/>
        <v>1.6527000000000001</v>
      </c>
    </row>
    <row r="34" spans="1:7" ht="28.5">
      <c r="A34" s="110" t="s">
        <v>107</v>
      </c>
      <c r="B34" s="97" t="s">
        <v>99</v>
      </c>
      <c r="C34" s="85" t="s">
        <v>102</v>
      </c>
      <c r="D34" s="94">
        <v>0.05</v>
      </c>
      <c r="E34" s="92">
        <v>19.16</v>
      </c>
      <c r="F34" s="111">
        <f t="shared" si="2"/>
        <v>0.95800000000000007</v>
      </c>
    </row>
    <row r="35" spans="1:7" ht="15">
      <c r="A35" s="110"/>
      <c r="B35" s="101"/>
      <c r="C35" s="88"/>
      <c r="D35" s="88"/>
      <c r="E35" s="93" t="s">
        <v>61</v>
      </c>
      <c r="F35" s="112">
        <v>5.57</v>
      </c>
    </row>
    <row r="36" spans="1:7">
      <c r="A36" s="116"/>
      <c r="F36" s="117"/>
    </row>
    <row r="37" spans="1:7" ht="15">
      <c r="A37" s="108">
        <v>30011</v>
      </c>
      <c r="B37" s="186" t="str">
        <f>PLANILHA!E23</f>
        <v xml:space="preserve">Aterro incluindo carga, descarga, transporte e apiloamento </v>
      </c>
      <c r="C37" s="187"/>
      <c r="D37" s="187"/>
      <c r="E37" s="188"/>
      <c r="F37" s="115" t="s">
        <v>12</v>
      </c>
      <c r="G37" s="154"/>
    </row>
    <row r="38" spans="1:7" ht="15">
      <c r="A38" s="108" t="s">
        <v>55</v>
      </c>
      <c r="B38" s="100" t="s">
        <v>56</v>
      </c>
      <c r="C38" s="90" t="s">
        <v>43</v>
      </c>
      <c r="D38" s="90" t="s">
        <v>57</v>
      </c>
      <c r="E38" s="91" t="s">
        <v>58</v>
      </c>
      <c r="F38" s="109" t="s">
        <v>59</v>
      </c>
    </row>
    <row r="39" spans="1:7" ht="14.25">
      <c r="A39" s="110" t="s">
        <v>114</v>
      </c>
      <c r="B39" s="97" t="s">
        <v>116</v>
      </c>
      <c r="C39" s="85" t="s">
        <v>12</v>
      </c>
      <c r="D39" s="85">
        <v>1.25</v>
      </c>
      <c r="E39" s="92">
        <v>62.96</v>
      </c>
      <c r="F39" s="111">
        <f>E39*D39</f>
        <v>78.7</v>
      </c>
    </row>
    <row r="40" spans="1:7" ht="14.25">
      <c r="A40" s="110" t="s">
        <v>115</v>
      </c>
      <c r="B40" s="97" t="s">
        <v>117</v>
      </c>
      <c r="C40" s="85" t="s">
        <v>119</v>
      </c>
      <c r="D40" s="85">
        <v>0.3</v>
      </c>
      <c r="E40" s="92">
        <v>3.86</v>
      </c>
      <c r="F40" s="111">
        <f t="shared" ref="F40:F41" si="3">E40*D40</f>
        <v>1.1579999999999999</v>
      </c>
    </row>
    <row r="41" spans="1:7" ht="28.5">
      <c r="A41" s="110" t="s">
        <v>94</v>
      </c>
      <c r="B41" s="97" t="s">
        <v>118</v>
      </c>
      <c r="C41" s="85" t="s">
        <v>119</v>
      </c>
      <c r="D41" s="85">
        <v>3</v>
      </c>
      <c r="E41" s="92">
        <v>19.16</v>
      </c>
      <c r="F41" s="111">
        <f t="shared" si="3"/>
        <v>57.480000000000004</v>
      </c>
    </row>
    <row r="42" spans="1:7" ht="15">
      <c r="A42" s="110"/>
      <c r="B42" s="101"/>
      <c r="C42" s="88"/>
      <c r="D42" s="88"/>
      <c r="E42" s="93" t="s">
        <v>61</v>
      </c>
      <c r="F42" s="112">
        <f>F41+F40+F39</f>
        <v>137.33800000000002</v>
      </c>
    </row>
    <row r="43" spans="1:7">
      <c r="A43" s="116"/>
      <c r="F43" s="117"/>
    </row>
    <row r="44" spans="1:7" ht="15">
      <c r="A44" s="108">
        <v>260663</v>
      </c>
      <c r="B44" s="186" t="str">
        <f>PLANILHA!E27</f>
        <v>Bloco de concreto intertravado e=8cm (incl. colchao de areia e rejuntamento)</v>
      </c>
      <c r="C44" s="187"/>
      <c r="D44" s="187"/>
      <c r="E44" s="188"/>
      <c r="F44" s="115" t="s">
        <v>1</v>
      </c>
    </row>
    <row r="45" spans="1:7" ht="15">
      <c r="A45" s="108" t="s">
        <v>55</v>
      </c>
      <c r="B45" s="100" t="s">
        <v>56</v>
      </c>
      <c r="C45" s="90" t="s">
        <v>43</v>
      </c>
      <c r="D45" s="90" t="s">
        <v>57</v>
      </c>
      <c r="E45" s="91" t="s">
        <v>58</v>
      </c>
      <c r="F45" s="109" t="s">
        <v>59</v>
      </c>
    </row>
    <row r="46" spans="1:7" ht="14.25">
      <c r="A46" s="110" t="s">
        <v>120</v>
      </c>
      <c r="B46" s="97" t="s">
        <v>124</v>
      </c>
      <c r="C46" s="85" t="s">
        <v>1</v>
      </c>
      <c r="D46" s="85">
        <v>1</v>
      </c>
      <c r="E46" s="92">
        <v>55</v>
      </c>
      <c r="F46" s="111">
        <f>E46*D46</f>
        <v>55</v>
      </c>
    </row>
    <row r="47" spans="1:7" ht="14.25">
      <c r="A47" s="110" t="s">
        <v>121</v>
      </c>
      <c r="B47" s="97" t="s">
        <v>125</v>
      </c>
      <c r="C47" s="85" t="s">
        <v>12</v>
      </c>
      <c r="D47" s="85">
        <v>0.1</v>
      </c>
      <c r="E47" s="92">
        <v>65.38</v>
      </c>
      <c r="F47" s="111">
        <f t="shared" ref="F47:F50" si="4">E47*D47</f>
        <v>6.5380000000000003</v>
      </c>
    </row>
    <row r="48" spans="1:7" ht="28.5">
      <c r="A48" s="110" t="s">
        <v>122</v>
      </c>
      <c r="B48" s="97" t="s">
        <v>126</v>
      </c>
      <c r="C48" s="85" t="s">
        <v>12</v>
      </c>
      <c r="D48" s="85">
        <v>1.7000000000000001E-2</v>
      </c>
      <c r="E48" s="92">
        <v>400.79</v>
      </c>
      <c r="F48" s="111">
        <f t="shared" si="4"/>
        <v>6.8134300000000012</v>
      </c>
    </row>
    <row r="49" spans="1:7" ht="28.5">
      <c r="A49" s="110" t="s">
        <v>123</v>
      </c>
      <c r="B49" s="97" t="s">
        <v>127</v>
      </c>
      <c r="C49" s="85" t="s">
        <v>102</v>
      </c>
      <c r="D49" s="85">
        <v>1</v>
      </c>
      <c r="E49" s="92">
        <v>21.18</v>
      </c>
      <c r="F49" s="111">
        <f t="shared" si="4"/>
        <v>21.18</v>
      </c>
    </row>
    <row r="50" spans="1:7" ht="28.5">
      <c r="A50" s="110" t="s">
        <v>94</v>
      </c>
      <c r="B50" s="97" t="s">
        <v>99</v>
      </c>
      <c r="C50" s="85" t="s">
        <v>102</v>
      </c>
      <c r="D50" s="85">
        <v>1</v>
      </c>
      <c r="E50" s="92">
        <v>17.07</v>
      </c>
      <c r="F50" s="111">
        <f t="shared" si="4"/>
        <v>17.07</v>
      </c>
    </row>
    <row r="51" spans="1:7" ht="15">
      <c r="A51" s="110"/>
      <c r="B51" s="101"/>
      <c r="C51" s="88"/>
      <c r="D51" s="88"/>
      <c r="E51" s="93" t="s">
        <v>61</v>
      </c>
      <c r="F51" s="112">
        <f>F48+F47+F46+F49+F50</f>
        <v>106.60142999999999</v>
      </c>
    </row>
    <row r="52" spans="1:7" ht="15">
      <c r="A52" s="113"/>
      <c r="B52" s="102"/>
      <c r="E52" s="99"/>
      <c r="F52" s="114"/>
    </row>
    <row r="53" spans="1:7" ht="15">
      <c r="A53" s="108">
        <f>PLANILHA!C24</f>
        <v>40285</v>
      </c>
      <c r="B53" s="186" t="str">
        <f>PLANILHA!E24</f>
        <v>Baldrame em concreto simples com seixo inclusive forma madeira branca</v>
      </c>
      <c r="C53" s="187"/>
      <c r="D53" s="187"/>
      <c r="E53" s="188"/>
      <c r="F53" s="115" t="s">
        <v>12</v>
      </c>
      <c r="G53" s="154"/>
    </row>
    <row r="54" spans="1:7" ht="15">
      <c r="A54" s="108" t="s">
        <v>55</v>
      </c>
      <c r="B54" s="100" t="s">
        <v>56</v>
      </c>
      <c r="C54" s="90" t="s">
        <v>43</v>
      </c>
      <c r="D54" s="90" t="s">
        <v>57</v>
      </c>
      <c r="E54" s="91" t="s">
        <v>58</v>
      </c>
      <c r="F54" s="109" t="s">
        <v>59</v>
      </c>
    </row>
    <row r="55" spans="1:7" ht="14.25">
      <c r="A55" s="110" t="s">
        <v>243</v>
      </c>
      <c r="B55" s="97" t="s">
        <v>240</v>
      </c>
      <c r="C55" s="85" t="s">
        <v>1</v>
      </c>
      <c r="D55" s="85">
        <v>6</v>
      </c>
      <c r="E55" s="92">
        <v>135.36000000000001</v>
      </c>
      <c r="F55" s="111">
        <f>E55*D55</f>
        <v>812.16000000000008</v>
      </c>
    </row>
    <row r="56" spans="1:7" ht="14.25">
      <c r="A56" s="110" t="s">
        <v>244</v>
      </c>
      <c r="B56" s="97" t="s">
        <v>241</v>
      </c>
      <c r="C56" s="85" t="s">
        <v>1</v>
      </c>
      <c r="D56" s="85">
        <v>6</v>
      </c>
      <c r="E56" s="92">
        <v>5.75</v>
      </c>
      <c r="F56" s="111">
        <f t="shared" ref="F56:F59" si="5">E56*D56</f>
        <v>34.5</v>
      </c>
    </row>
    <row r="57" spans="1:7" ht="28.5">
      <c r="A57" s="110" t="s">
        <v>245</v>
      </c>
      <c r="B57" s="97" t="s">
        <v>242</v>
      </c>
      <c r="C57" s="85" t="s">
        <v>12</v>
      </c>
      <c r="D57" s="85">
        <v>1</v>
      </c>
      <c r="E57" s="92">
        <v>932.63</v>
      </c>
      <c r="F57" s="111">
        <f t="shared" si="5"/>
        <v>932.63</v>
      </c>
    </row>
    <row r="58" spans="1:7" ht="14.25">
      <c r="A58" s="110"/>
      <c r="B58" s="97"/>
      <c r="C58" s="85"/>
      <c r="D58" s="85"/>
      <c r="E58" s="92"/>
      <c r="F58" s="111">
        <f t="shared" si="5"/>
        <v>0</v>
      </c>
    </row>
    <row r="59" spans="1:7" ht="14.25">
      <c r="A59" s="110"/>
      <c r="B59" s="97"/>
      <c r="C59" s="85"/>
      <c r="D59" s="85"/>
      <c r="E59" s="92"/>
      <c r="F59" s="111">
        <f t="shared" si="5"/>
        <v>0</v>
      </c>
    </row>
    <row r="60" spans="1:7" ht="15">
      <c r="A60" s="110"/>
      <c r="B60" s="101"/>
      <c r="C60" s="88"/>
      <c r="D60" s="88"/>
      <c r="E60" s="93" t="s">
        <v>61</v>
      </c>
      <c r="F60" s="112">
        <f>F57+F56+F55+F58+F59</f>
        <v>1779.29</v>
      </c>
    </row>
    <row r="61" spans="1:7" ht="15">
      <c r="A61" s="113"/>
      <c r="B61" s="102"/>
      <c r="E61" s="99"/>
      <c r="F61" s="114"/>
    </row>
    <row r="62" spans="1:7" ht="15">
      <c r="A62" s="108">
        <f>PLANILHA!C27</f>
        <v>260728</v>
      </c>
      <c r="B62" s="186" t="str">
        <f>PLANILHA!E27</f>
        <v>Bloco de concreto intertravado e=8cm (incl. colchao de areia e rejuntamento)</v>
      </c>
      <c r="C62" s="187"/>
      <c r="D62" s="187"/>
      <c r="E62" s="188"/>
      <c r="F62" s="115" t="s">
        <v>12</v>
      </c>
      <c r="G62" s="154"/>
    </row>
    <row r="63" spans="1:7" ht="15">
      <c r="A63" s="108" t="s">
        <v>55</v>
      </c>
      <c r="B63" s="100" t="s">
        <v>56</v>
      </c>
      <c r="C63" s="90" t="s">
        <v>43</v>
      </c>
      <c r="D63" s="90" t="s">
        <v>57</v>
      </c>
      <c r="E63" s="91" t="s">
        <v>58</v>
      </c>
      <c r="F63" s="109" t="s">
        <v>59</v>
      </c>
    </row>
    <row r="64" spans="1:7" ht="14.25">
      <c r="A64" s="110" t="s">
        <v>250</v>
      </c>
      <c r="B64" s="97" t="s">
        <v>246</v>
      </c>
      <c r="C64" s="85" t="s">
        <v>1</v>
      </c>
      <c r="D64" s="85">
        <v>1</v>
      </c>
      <c r="E64" s="92">
        <v>75.05</v>
      </c>
      <c r="F64" s="111">
        <f>E64*D64</f>
        <v>75.05</v>
      </c>
    </row>
    <row r="65" spans="1:7" ht="14.25">
      <c r="A65" s="110" t="s">
        <v>251</v>
      </c>
      <c r="B65" s="97" t="s">
        <v>247</v>
      </c>
      <c r="C65" s="85" t="s">
        <v>12</v>
      </c>
      <c r="D65" s="85">
        <v>0.1</v>
      </c>
      <c r="E65" s="92">
        <v>94.73</v>
      </c>
      <c r="F65" s="111">
        <f t="shared" ref="F65:F68" si="6">E65*D65</f>
        <v>9.4730000000000008</v>
      </c>
    </row>
    <row r="66" spans="1:7" ht="28.5">
      <c r="A66" s="110" t="s">
        <v>252</v>
      </c>
      <c r="B66" s="97" t="s">
        <v>248</v>
      </c>
      <c r="C66" s="85" t="s">
        <v>12</v>
      </c>
      <c r="D66" s="85">
        <v>1.7000000000000001E-2</v>
      </c>
      <c r="E66" s="92">
        <v>468.61</v>
      </c>
      <c r="F66" s="111">
        <f t="shared" si="6"/>
        <v>7.9663700000000004</v>
      </c>
    </row>
    <row r="67" spans="1:7" ht="28.5">
      <c r="A67" s="110" t="s">
        <v>123</v>
      </c>
      <c r="B67" s="97" t="s">
        <v>249</v>
      </c>
      <c r="C67" s="85" t="s">
        <v>102</v>
      </c>
      <c r="D67" s="85">
        <v>1</v>
      </c>
      <c r="E67" s="92">
        <v>23.74</v>
      </c>
      <c r="F67" s="111">
        <f t="shared" si="6"/>
        <v>23.74</v>
      </c>
    </row>
    <row r="68" spans="1:7" ht="28.5">
      <c r="A68" s="110" t="s">
        <v>107</v>
      </c>
      <c r="B68" s="97" t="s">
        <v>99</v>
      </c>
      <c r="C68" s="85" t="s">
        <v>102</v>
      </c>
      <c r="D68" s="85">
        <v>1</v>
      </c>
      <c r="E68" s="92">
        <v>19.16</v>
      </c>
      <c r="F68" s="111">
        <f t="shared" si="6"/>
        <v>19.16</v>
      </c>
    </row>
    <row r="69" spans="1:7" ht="15">
      <c r="A69" s="110"/>
      <c r="B69" s="101"/>
      <c r="C69" s="88"/>
      <c r="D69" s="88"/>
      <c r="E69" s="93" t="s">
        <v>61</v>
      </c>
      <c r="F69" s="112">
        <f>F66+F65+F64+F67+F68</f>
        <v>135.38936999999999</v>
      </c>
    </row>
    <row r="70" spans="1:7">
      <c r="A70" s="116"/>
      <c r="F70" s="117"/>
    </row>
    <row r="71" spans="1:7" ht="15">
      <c r="A71" s="108">
        <v>260168</v>
      </c>
      <c r="B71" s="186" t="str">
        <f>PLANILHA!E28</f>
        <v>Plantio de grama (incl. terra preta)</v>
      </c>
      <c r="C71" s="187"/>
      <c r="D71" s="187"/>
      <c r="E71" s="188"/>
      <c r="F71" s="115" t="s">
        <v>1</v>
      </c>
    </row>
    <row r="72" spans="1:7" ht="15">
      <c r="A72" s="108" t="s">
        <v>55</v>
      </c>
      <c r="B72" s="100" t="s">
        <v>56</v>
      </c>
      <c r="C72" s="90" t="s">
        <v>43</v>
      </c>
      <c r="D72" s="90" t="s">
        <v>57</v>
      </c>
      <c r="E72" s="91" t="s">
        <v>58</v>
      </c>
      <c r="F72" s="109" t="s">
        <v>59</v>
      </c>
      <c r="G72" s="154"/>
    </row>
    <row r="73" spans="1:7" ht="14.25">
      <c r="A73" s="110" t="s">
        <v>128</v>
      </c>
      <c r="B73" s="97" t="s">
        <v>131</v>
      </c>
      <c r="C73" s="85" t="s">
        <v>1</v>
      </c>
      <c r="D73" s="85">
        <v>1.05</v>
      </c>
      <c r="E73" s="92">
        <v>12.97</v>
      </c>
      <c r="F73" s="111">
        <f>E73*D73</f>
        <v>13.618500000000001</v>
      </c>
    </row>
    <row r="74" spans="1:7" ht="14.25">
      <c r="A74" s="110" t="s">
        <v>129</v>
      </c>
      <c r="B74" s="97" t="s">
        <v>132</v>
      </c>
      <c r="C74" s="85" t="s">
        <v>12</v>
      </c>
      <c r="D74" s="85">
        <v>0.05</v>
      </c>
      <c r="E74" s="92">
        <v>1123</v>
      </c>
      <c r="F74" s="111">
        <f t="shared" ref="F74:F76" si="7">E74*D74</f>
        <v>56.150000000000006</v>
      </c>
    </row>
    <row r="75" spans="1:7" ht="28.5">
      <c r="A75" s="110" t="s">
        <v>130</v>
      </c>
      <c r="B75" s="97" t="s">
        <v>133</v>
      </c>
      <c r="C75" s="85" t="s">
        <v>102</v>
      </c>
      <c r="D75" s="85">
        <v>0.3</v>
      </c>
      <c r="E75" s="92">
        <v>19.57</v>
      </c>
      <c r="F75" s="111">
        <f t="shared" si="7"/>
        <v>5.8709999999999996</v>
      </c>
    </row>
    <row r="76" spans="1:7" ht="28.5">
      <c r="A76" s="110" t="s">
        <v>94</v>
      </c>
      <c r="B76" s="97" t="s">
        <v>134</v>
      </c>
      <c r="C76" s="85" t="s">
        <v>102</v>
      </c>
      <c r="D76" s="85">
        <v>0.3</v>
      </c>
      <c r="E76" s="92">
        <v>19.16</v>
      </c>
      <c r="F76" s="111">
        <f t="shared" si="7"/>
        <v>5.7480000000000002</v>
      </c>
    </row>
    <row r="77" spans="1:7" ht="15">
      <c r="A77" s="110"/>
      <c r="B77" s="101"/>
      <c r="C77" s="88"/>
      <c r="D77" s="88"/>
      <c r="E77" s="93" t="s">
        <v>61</v>
      </c>
      <c r="F77" s="112">
        <v>31.39</v>
      </c>
    </row>
    <row r="78" spans="1:7">
      <c r="A78" s="116"/>
      <c r="F78" s="117"/>
    </row>
    <row r="79" spans="1:7" ht="15">
      <c r="A79" s="108">
        <v>260278</v>
      </c>
      <c r="B79" s="186" t="str">
        <f>PLANILHA!E29</f>
        <v>Colchão de areia e=20 cm - Playground</v>
      </c>
      <c r="C79" s="187"/>
      <c r="D79" s="187"/>
      <c r="E79" s="188"/>
      <c r="F79" s="115" t="s">
        <v>1</v>
      </c>
      <c r="G79" s="154"/>
    </row>
    <row r="80" spans="1:7" ht="15">
      <c r="A80" s="108" t="s">
        <v>55</v>
      </c>
      <c r="B80" s="100" t="s">
        <v>56</v>
      </c>
      <c r="C80" s="90" t="s">
        <v>43</v>
      </c>
      <c r="D80" s="90" t="s">
        <v>57</v>
      </c>
      <c r="E80" s="91" t="s">
        <v>58</v>
      </c>
      <c r="F80" s="109" t="s">
        <v>59</v>
      </c>
    </row>
    <row r="81" spans="1:7" ht="14.25">
      <c r="A81" s="110" t="s">
        <v>135</v>
      </c>
      <c r="B81" s="97" t="s">
        <v>125</v>
      </c>
      <c r="C81" s="85" t="s">
        <v>12</v>
      </c>
      <c r="D81" s="85">
        <v>0.23</v>
      </c>
      <c r="E81" s="92">
        <v>94.73</v>
      </c>
      <c r="F81" s="111">
        <f>E81*D81</f>
        <v>21.7879</v>
      </c>
    </row>
    <row r="82" spans="1:7" ht="28.5">
      <c r="A82" s="110" t="s">
        <v>94</v>
      </c>
      <c r="B82" s="97" t="s">
        <v>99</v>
      </c>
      <c r="C82" s="85" t="s">
        <v>102</v>
      </c>
      <c r="D82" s="85">
        <v>1</v>
      </c>
      <c r="E82" s="92">
        <v>19.16</v>
      </c>
      <c r="F82" s="111">
        <f t="shared" ref="F82" si="8">E82*D82</f>
        <v>19.16</v>
      </c>
    </row>
    <row r="83" spans="1:7" ht="15">
      <c r="A83" s="110"/>
      <c r="B83" s="101"/>
      <c r="C83" s="88"/>
      <c r="D83" s="88"/>
      <c r="E83" s="93" t="s">
        <v>61</v>
      </c>
      <c r="F83" s="112">
        <f>F82+F81</f>
        <v>40.947900000000004</v>
      </c>
    </row>
    <row r="84" spans="1:7">
      <c r="A84" s="116"/>
      <c r="F84" s="117"/>
    </row>
    <row r="85" spans="1:7" ht="15">
      <c r="A85" s="108">
        <v>98511</v>
      </c>
      <c r="B85" s="186" t="str">
        <f>PLANILHA!E34</f>
        <v xml:space="preserve">Plantio de arvore ornamental com altura de muda menor que 2,00m </v>
      </c>
      <c r="C85" s="187"/>
      <c r="D85" s="187"/>
      <c r="E85" s="188"/>
      <c r="F85" s="115" t="s">
        <v>43</v>
      </c>
      <c r="G85" s="154"/>
    </row>
    <row r="86" spans="1:7" ht="15">
      <c r="A86" s="108" t="s">
        <v>55</v>
      </c>
      <c r="B86" s="100" t="s">
        <v>56</v>
      </c>
      <c r="C86" s="90" t="s">
        <v>43</v>
      </c>
      <c r="D86" s="90" t="s">
        <v>57</v>
      </c>
      <c r="E86" s="91" t="s">
        <v>58</v>
      </c>
      <c r="F86" s="109" t="s">
        <v>59</v>
      </c>
    </row>
    <row r="87" spans="1:7" ht="28.5">
      <c r="A87" s="110" t="s">
        <v>136</v>
      </c>
      <c r="B87" s="97" t="s">
        <v>134</v>
      </c>
      <c r="C87" s="85" t="s">
        <v>102</v>
      </c>
      <c r="D87" s="85">
        <v>1.0401</v>
      </c>
      <c r="E87" s="92">
        <v>19.22</v>
      </c>
      <c r="F87" s="111">
        <f t="shared" ref="F87:F88" si="9">E87*D87</f>
        <v>19.990721999999998</v>
      </c>
    </row>
    <row r="88" spans="1:7" ht="28.5">
      <c r="A88" s="110" t="s">
        <v>137</v>
      </c>
      <c r="B88" s="97" t="s">
        <v>133</v>
      </c>
      <c r="C88" s="85" t="s">
        <v>102</v>
      </c>
      <c r="D88" s="85">
        <v>0.26</v>
      </c>
      <c r="E88" s="92">
        <v>19.61</v>
      </c>
      <c r="F88" s="111">
        <f t="shared" si="9"/>
        <v>5.0986000000000002</v>
      </c>
    </row>
    <row r="89" spans="1:7" ht="57">
      <c r="A89" s="110" t="s">
        <v>138</v>
      </c>
      <c r="B89" s="97" t="s">
        <v>139</v>
      </c>
      <c r="C89" s="85" t="s">
        <v>43</v>
      </c>
      <c r="D89" s="85">
        <v>1</v>
      </c>
      <c r="E89" s="92">
        <v>106.13</v>
      </c>
      <c r="F89" s="111">
        <f>E89*D89</f>
        <v>106.13</v>
      </c>
    </row>
    <row r="90" spans="1:7" ht="15">
      <c r="A90" s="110"/>
      <c r="B90" s="101"/>
      <c r="C90" s="88"/>
      <c r="D90" s="88"/>
      <c r="E90" s="93" t="s">
        <v>61</v>
      </c>
      <c r="F90" s="112">
        <v>131.21</v>
      </c>
    </row>
    <row r="91" spans="1:7">
      <c r="A91" s="116"/>
      <c r="F91" s="117"/>
    </row>
    <row r="92" spans="1:7" ht="15">
      <c r="A92" s="108">
        <v>98509</v>
      </c>
      <c r="B92" s="186" t="str">
        <f>PLANILHA!E35</f>
        <v xml:space="preserve">Plantio de arbusto ou cerca viva </v>
      </c>
      <c r="C92" s="187"/>
      <c r="D92" s="187"/>
      <c r="E92" s="188"/>
      <c r="F92" s="115" t="s">
        <v>43</v>
      </c>
      <c r="G92" s="154"/>
    </row>
    <row r="93" spans="1:7" ht="15">
      <c r="A93" s="108" t="s">
        <v>55</v>
      </c>
      <c r="B93" s="100" t="s">
        <v>56</v>
      </c>
      <c r="C93" s="90" t="s">
        <v>43</v>
      </c>
      <c r="D93" s="90" t="s">
        <v>57</v>
      </c>
      <c r="E93" s="91" t="s">
        <v>58</v>
      </c>
      <c r="F93" s="109" t="s">
        <v>59</v>
      </c>
    </row>
    <row r="94" spans="1:7" ht="28.5">
      <c r="A94" s="110" t="s">
        <v>136</v>
      </c>
      <c r="B94" s="97" t="s">
        <v>134</v>
      </c>
      <c r="C94" s="85" t="s">
        <v>102</v>
      </c>
      <c r="D94" s="85">
        <v>0.1018</v>
      </c>
      <c r="E94" s="92">
        <v>19.22</v>
      </c>
      <c r="F94" s="111">
        <f t="shared" ref="F94:F95" si="10">E94*D94</f>
        <v>1.956596</v>
      </c>
    </row>
    <row r="95" spans="1:7" ht="28.5">
      <c r="A95" s="110" t="s">
        <v>137</v>
      </c>
      <c r="B95" s="97" t="s">
        <v>133</v>
      </c>
      <c r="C95" s="85" t="s">
        <v>102</v>
      </c>
      <c r="D95" s="85">
        <v>2.5499999999999998E-2</v>
      </c>
      <c r="E95" s="92">
        <v>19.61</v>
      </c>
      <c r="F95" s="111">
        <f t="shared" si="10"/>
        <v>0.50005499999999992</v>
      </c>
    </row>
    <row r="96" spans="1:7" ht="57">
      <c r="A96" s="110" t="s">
        <v>140</v>
      </c>
      <c r="B96" s="97" t="s">
        <v>141</v>
      </c>
      <c r="C96" s="85" t="s">
        <v>43</v>
      </c>
      <c r="D96" s="85">
        <v>1</v>
      </c>
      <c r="E96" s="92">
        <v>43.29</v>
      </c>
      <c r="F96" s="111">
        <f>E96*D96</f>
        <v>43.29</v>
      </c>
    </row>
    <row r="97" spans="1:7" ht="15">
      <c r="A97" s="110"/>
      <c r="B97" s="101"/>
      <c r="C97" s="88"/>
      <c r="D97" s="88"/>
      <c r="E97" s="93" t="s">
        <v>61</v>
      </c>
      <c r="F97" s="112">
        <v>45.74</v>
      </c>
    </row>
    <row r="98" spans="1:7">
      <c r="A98" s="116"/>
      <c r="F98" s="117"/>
    </row>
    <row r="99" spans="1:7" ht="15">
      <c r="A99" s="108">
        <v>170630</v>
      </c>
      <c r="B99" s="186" t="str">
        <f>PLANILHA!E40</f>
        <v>Eletroduto PVC Rígido de 3/4"</v>
      </c>
      <c r="C99" s="187"/>
      <c r="D99" s="187"/>
      <c r="E99" s="188"/>
      <c r="F99" s="115" t="s">
        <v>75</v>
      </c>
      <c r="G99" s="156"/>
    </row>
    <row r="100" spans="1:7" ht="15">
      <c r="A100" s="108" t="s">
        <v>55</v>
      </c>
      <c r="B100" s="100" t="s">
        <v>56</v>
      </c>
      <c r="C100" s="90" t="s">
        <v>43</v>
      </c>
      <c r="D100" s="90" t="s">
        <v>57</v>
      </c>
      <c r="E100" s="91" t="s">
        <v>58</v>
      </c>
      <c r="F100" s="109" t="s">
        <v>59</v>
      </c>
    </row>
    <row r="101" spans="1:7" ht="14.25">
      <c r="A101" s="110" t="s">
        <v>148</v>
      </c>
      <c r="B101" s="97" t="s">
        <v>81</v>
      </c>
      <c r="C101" s="85" t="s">
        <v>75</v>
      </c>
      <c r="D101" s="85">
        <v>1</v>
      </c>
      <c r="E101" s="92">
        <v>23.97</v>
      </c>
      <c r="F101" s="111">
        <f t="shared" ref="F101:F102" si="11">E101*D101</f>
        <v>23.97</v>
      </c>
    </row>
    <row r="102" spans="1:7" ht="28.5">
      <c r="A102" s="110" t="s">
        <v>149</v>
      </c>
      <c r="B102" s="97" t="s">
        <v>142</v>
      </c>
      <c r="C102" s="85" t="s">
        <v>102</v>
      </c>
      <c r="D102" s="85">
        <v>0.3</v>
      </c>
      <c r="E102" s="92">
        <v>19.52</v>
      </c>
      <c r="F102" s="111">
        <f t="shared" si="11"/>
        <v>5.8559999999999999</v>
      </c>
    </row>
    <row r="103" spans="1:7" ht="28.5">
      <c r="A103" s="110" t="s">
        <v>150</v>
      </c>
      <c r="B103" s="97" t="s">
        <v>143</v>
      </c>
      <c r="C103" s="85" t="s">
        <v>102</v>
      </c>
      <c r="D103" s="85">
        <v>0.3</v>
      </c>
      <c r="E103" s="92">
        <v>24.16</v>
      </c>
      <c r="F103" s="111">
        <f>E103*D103</f>
        <v>7.2479999999999993</v>
      </c>
    </row>
    <row r="104" spans="1:7" ht="15">
      <c r="A104" s="110"/>
      <c r="B104" s="101"/>
      <c r="C104" s="88"/>
      <c r="D104" s="88"/>
      <c r="E104" s="93" t="s">
        <v>61</v>
      </c>
      <c r="F104" s="112">
        <v>37.08</v>
      </c>
    </row>
    <row r="105" spans="1:7">
      <c r="A105" s="116"/>
      <c r="F105" s="117"/>
    </row>
    <row r="106" spans="1:7">
      <c r="A106" s="116"/>
      <c r="F106" s="117"/>
    </row>
    <row r="107" spans="1:7" ht="15">
      <c r="A107" s="108">
        <v>171266</v>
      </c>
      <c r="B107" s="186" t="str">
        <f>PLANILHA!E41</f>
        <v>Curva 90 graus para eletroduto, PVC, roscável, Dn 50mm (1 1/2") - fornecimento e instalação</v>
      </c>
      <c r="C107" s="187"/>
      <c r="D107" s="187"/>
      <c r="E107" s="188"/>
      <c r="F107" s="115" t="s">
        <v>43</v>
      </c>
      <c r="G107" s="156"/>
    </row>
    <row r="108" spans="1:7" ht="15">
      <c r="A108" s="108" t="s">
        <v>55</v>
      </c>
      <c r="B108" s="100" t="s">
        <v>56</v>
      </c>
      <c r="C108" s="90" t="s">
        <v>43</v>
      </c>
      <c r="D108" s="90" t="s">
        <v>57</v>
      </c>
      <c r="E108" s="91" t="s">
        <v>58</v>
      </c>
      <c r="F108" s="109" t="s">
        <v>59</v>
      </c>
    </row>
    <row r="109" spans="1:7" ht="14.25">
      <c r="A109" s="110" t="s">
        <v>151</v>
      </c>
      <c r="B109" s="97" t="s">
        <v>144</v>
      </c>
      <c r="C109" s="85" t="s">
        <v>43</v>
      </c>
      <c r="D109" s="85">
        <v>1</v>
      </c>
      <c r="E109" s="92">
        <v>6.54</v>
      </c>
      <c r="F109" s="111">
        <f t="shared" ref="F109:F111" si="12">E109*D109</f>
        <v>6.54</v>
      </c>
    </row>
    <row r="110" spans="1:7" ht="28.5">
      <c r="A110" s="110" t="s">
        <v>149</v>
      </c>
      <c r="B110" s="97" t="s">
        <v>145</v>
      </c>
      <c r="C110" s="85" t="s">
        <v>102</v>
      </c>
      <c r="D110" s="85">
        <v>0.2</v>
      </c>
      <c r="E110" s="92">
        <v>19.52</v>
      </c>
      <c r="F110" s="111">
        <f t="shared" si="12"/>
        <v>3.9039999999999999</v>
      </c>
    </row>
    <row r="111" spans="1:7" ht="28.5">
      <c r="A111" s="110" t="s">
        <v>150</v>
      </c>
      <c r="B111" s="97" t="s">
        <v>146</v>
      </c>
      <c r="C111" s="85" t="s">
        <v>102</v>
      </c>
      <c r="D111" s="85">
        <v>0.4</v>
      </c>
      <c r="E111" s="92">
        <v>24.16</v>
      </c>
      <c r="F111" s="111">
        <f t="shared" si="12"/>
        <v>9.6640000000000015</v>
      </c>
    </row>
    <row r="112" spans="1:7" ht="15">
      <c r="A112" s="110"/>
      <c r="B112" s="101"/>
      <c r="C112" s="88"/>
      <c r="D112" s="88"/>
      <c r="E112" s="93" t="s">
        <v>61</v>
      </c>
      <c r="F112" s="112">
        <f>F111+F110+F109</f>
        <v>20.108000000000001</v>
      </c>
    </row>
    <row r="113" spans="1:7">
      <c r="A113" s="116"/>
      <c r="F113" s="117"/>
    </row>
    <row r="114" spans="1:7" ht="15">
      <c r="A114" s="108">
        <v>171044</v>
      </c>
      <c r="B114" s="186" t="str">
        <f>PLANILHA!E42</f>
        <v>Luva para eletroduto, PVC, roscável, DN 50mm (1 1/2") - fornecimento e instalação</v>
      </c>
      <c r="C114" s="187"/>
      <c r="D114" s="187"/>
      <c r="E114" s="188"/>
      <c r="F114" s="115" t="s">
        <v>43</v>
      </c>
      <c r="G114" s="156"/>
    </row>
    <row r="115" spans="1:7" ht="15">
      <c r="A115" s="108" t="s">
        <v>55</v>
      </c>
      <c r="B115" s="100" t="s">
        <v>56</v>
      </c>
      <c r="C115" s="90" t="s">
        <v>43</v>
      </c>
      <c r="D115" s="90" t="s">
        <v>57</v>
      </c>
      <c r="E115" s="91" t="s">
        <v>58</v>
      </c>
      <c r="F115" s="109" t="s">
        <v>59</v>
      </c>
    </row>
    <row r="116" spans="1:7" ht="14.25">
      <c r="A116" s="110" t="s">
        <v>147</v>
      </c>
      <c r="B116" s="97" t="s">
        <v>153</v>
      </c>
      <c r="C116" s="85" t="s">
        <v>43</v>
      </c>
      <c r="D116" s="85">
        <v>1</v>
      </c>
      <c r="E116" s="92">
        <v>9.33</v>
      </c>
      <c r="F116" s="111">
        <f t="shared" ref="F116:F118" si="13">E116*D116</f>
        <v>9.33</v>
      </c>
    </row>
    <row r="117" spans="1:7" ht="28.5">
      <c r="A117" s="110" t="s">
        <v>149</v>
      </c>
      <c r="B117" s="97" t="s">
        <v>145</v>
      </c>
      <c r="C117" s="85" t="s">
        <v>102</v>
      </c>
      <c r="D117" s="85">
        <v>0.05</v>
      </c>
      <c r="E117" s="92">
        <v>19.52</v>
      </c>
      <c r="F117" s="111">
        <f t="shared" si="13"/>
        <v>0.97599999999999998</v>
      </c>
    </row>
    <row r="118" spans="1:7" ht="28.5">
      <c r="A118" s="110" t="s">
        <v>152</v>
      </c>
      <c r="B118" s="97" t="s">
        <v>143</v>
      </c>
      <c r="C118" s="85" t="s">
        <v>102</v>
      </c>
      <c r="D118" s="85">
        <v>0.1</v>
      </c>
      <c r="E118" s="92">
        <v>24.16</v>
      </c>
      <c r="F118" s="111">
        <f t="shared" si="13"/>
        <v>2.4160000000000004</v>
      </c>
    </row>
    <row r="119" spans="1:7" ht="15">
      <c r="A119" s="110"/>
      <c r="B119" s="101"/>
      <c r="C119" s="88"/>
      <c r="D119" s="88"/>
      <c r="E119" s="93" t="s">
        <v>61</v>
      </c>
      <c r="F119" s="112">
        <v>12.73</v>
      </c>
    </row>
    <row r="120" spans="1:7">
      <c r="A120" s="116"/>
      <c r="F120" s="117"/>
    </row>
    <row r="121" spans="1:7" ht="15">
      <c r="A121" s="108">
        <v>170388</v>
      </c>
      <c r="B121" s="186" t="str">
        <f>PLANILHA!E43</f>
        <v>Disjuntor tipo nema, bipolar 10 até 50 A, a tensão máxima 415V</v>
      </c>
      <c r="C121" s="187"/>
      <c r="D121" s="187"/>
      <c r="E121" s="188"/>
      <c r="F121" s="115" t="s">
        <v>43</v>
      </c>
      <c r="G121" s="156"/>
    </row>
    <row r="122" spans="1:7" ht="15">
      <c r="A122" s="108" t="s">
        <v>55</v>
      </c>
      <c r="B122" s="100" t="s">
        <v>56</v>
      </c>
      <c r="C122" s="90" t="s">
        <v>43</v>
      </c>
      <c r="D122" s="90" t="s">
        <v>57</v>
      </c>
      <c r="E122" s="91" t="s">
        <v>58</v>
      </c>
      <c r="F122" s="109" t="s">
        <v>59</v>
      </c>
    </row>
    <row r="123" spans="1:7" ht="14.25">
      <c r="A123" s="110" t="s">
        <v>154</v>
      </c>
      <c r="B123" s="97" t="s">
        <v>155</v>
      </c>
      <c r="C123" s="85" t="s">
        <v>43</v>
      </c>
      <c r="D123" s="85">
        <v>1</v>
      </c>
      <c r="E123" s="92">
        <v>302.97000000000003</v>
      </c>
      <c r="F123" s="111">
        <f t="shared" ref="F123:F125" si="14">E123*D123</f>
        <v>302.97000000000003</v>
      </c>
    </row>
    <row r="124" spans="1:7" ht="28.5">
      <c r="A124" s="110" t="s">
        <v>149</v>
      </c>
      <c r="B124" s="97" t="s">
        <v>142</v>
      </c>
      <c r="C124" s="85" t="s">
        <v>102</v>
      </c>
      <c r="D124" s="85">
        <v>0.9</v>
      </c>
      <c r="E124" s="92">
        <v>19.52</v>
      </c>
      <c r="F124" s="111">
        <f t="shared" si="14"/>
        <v>17.568000000000001</v>
      </c>
    </row>
    <row r="125" spans="1:7" ht="28.5">
      <c r="A125" s="110" t="s">
        <v>150</v>
      </c>
      <c r="B125" s="97" t="s">
        <v>143</v>
      </c>
      <c r="C125" s="85" t="s">
        <v>102</v>
      </c>
      <c r="D125" s="85">
        <v>0.9</v>
      </c>
      <c r="E125" s="92">
        <v>24.16</v>
      </c>
      <c r="F125" s="111">
        <f t="shared" si="14"/>
        <v>21.744</v>
      </c>
    </row>
    <row r="126" spans="1:7" ht="15">
      <c r="A126" s="110"/>
      <c r="B126" s="101"/>
      <c r="C126" s="88"/>
      <c r="D126" s="88"/>
      <c r="E126" s="93" t="s">
        <v>61</v>
      </c>
      <c r="F126" s="112">
        <f>F125+F124+F123</f>
        <v>342.28200000000004</v>
      </c>
    </row>
    <row r="127" spans="1:7">
      <c r="A127" s="116"/>
      <c r="F127" s="117"/>
    </row>
    <row r="128" spans="1:7" ht="15">
      <c r="A128" s="108">
        <v>170418</v>
      </c>
      <c r="B128" s="186" t="str">
        <f>PLANILHA!E44</f>
        <v>Cabo de cobre 4mm2 - 1 KV</v>
      </c>
      <c r="C128" s="187"/>
      <c r="D128" s="187"/>
      <c r="E128" s="188"/>
      <c r="F128" s="115" t="s">
        <v>75</v>
      </c>
      <c r="G128" s="156"/>
    </row>
    <row r="129" spans="1:7" ht="15">
      <c r="A129" s="108" t="s">
        <v>55</v>
      </c>
      <c r="B129" s="100" t="s">
        <v>56</v>
      </c>
      <c r="C129" s="90" t="s">
        <v>43</v>
      </c>
      <c r="D129" s="90" t="s">
        <v>57</v>
      </c>
      <c r="E129" s="91" t="s">
        <v>58</v>
      </c>
      <c r="F129" s="109" t="s">
        <v>59</v>
      </c>
    </row>
    <row r="130" spans="1:7" ht="14.25">
      <c r="A130" s="110" t="s">
        <v>156</v>
      </c>
      <c r="B130" s="97" t="s">
        <v>159</v>
      </c>
      <c r="C130" s="85" t="s">
        <v>75</v>
      </c>
      <c r="D130" s="85">
        <v>1.02</v>
      </c>
      <c r="E130" s="92">
        <v>2.64</v>
      </c>
      <c r="F130" s="111">
        <f t="shared" ref="F130:F132" si="15">E130*D130</f>
        <v>2.6928000000000001</v>
      </c>
    </row>
    <row r="131" spans="1:7" ht="14.25">
      <c r="A131" s="110" t="s">
        <v>157</v>
      </c>
      <c r="B131" s="97" t="s">
        <v>160</v>
      </c>
      <c r="C131" s="85" t="s">
        <v>75</v>
      </c>
      <c r="D131" s="85">
        <v>0.05</v>
      </c>
      <c r="E131" s="92">
        <v>1.81</v>
      </c>
      <c r="F131" s="111">
        <f t="shared" si="15"/>
        <v>9.0500000000000011E-2</v>
      </c>
    </row>
    <row r="132" spans="1:7" ht="28.5">
      <c r="A132" s="110" t="s">
        <v>158</v>
      </c>
      <c r="B132" s="97" t="s">
        <v>145</v>
      </c>
      <c r="C132" s="85" t="s">
        <v>102</v>
      </c>
      <c r="D132" s="85">
        <v>0.11</v>
      </c>
      <c r="E132" s="92">
        <v>19.52</v>
      </c>
      <c r="F132" s="111">
        <f t="shared" si="15"/>
        <v>2.1471999999999998</v>
      </c>
    </row>
    <row r="133" spans="1:7" ht="28.5">
      <c r="A133" s="110" t="s">
        <v>150</v>
      </c>
      <c r="B133" s="97" t="s">
        <v>143</v>
      </c>
      <c r="C133" s="85" t="s">
        <v>102</v>
      </c>
      <c r="D133" s="85">
        <v>0.11</v>
      </c>
      <c r="E133" s="92">
        <v>24.16</v>
      </c>
      <c r="F133" s="111">
        <f>E133*D133</f>
        <v>2.6576</v>
      </c>
    </row>
    <row r="134" spans="1:7" ht="15">
      <c r="A134" s="110"/>
      <c r="B134" s="101"/>
      <c r="C134" s="88"/>
      <c r="D134" s="88"/>
      <c r="E134" s="93" t="s">
        <v>61</v>
      </c>
      <c r="F134" s="112">
        <v>7.59</v>
      </c>
    </row>
    <row r="135" spans="1:7">
      <c r="A135" s="116"/>
      <c r="F135" s="117"/>
    </row>
    <row r="136" spans="1:7" ht="15">
      <c r="A136" s="108">
        <v>170973</v>
      </c>
      <c r="B136" s="186" t="str">
        <f>PLANILHA!E46</f>
        <v>Haste de cobre p/ aterram. 3/4"x3m s/ conector</v>
      </c>
      <c r="C136" s="187"/>
      <c r="D136" s="187"/>
      <c r="E136" s="188"/>
      <c r="F136" s="115" t="s">
        <v>43</v>
      </c>
      <c r="G136" s="156"/>
    </row>
    <row r="137" spans="1:7" ht="15">
      <c r="A137" s="108" t="s">
        <v>55</v>
      </c>
      <c r="B137" s="100" t="s">
        <v>56</v>
      </c>
      <c r="C137" s="90" t="s">
        <v>43</v>
      </c>
      <c r="D137" s="90" t="s">
        <v>57</v>
      </c>
      <c r="E137" s="91" t="s">
        <v>58</v>
      </c>
      <c r="F137" s="109" t="s">
        <v>59</v>
      </c>
    </row>
    <row r="138" spans="1:7" ht="28.5">
      <c r="A138" s="110" t="s">
        <v>161</v>
      </c>
      <c r="B138" s="97" t="s">
        <v>255</v>
      </c>
      <c r="C138" s="85" t="s">
        <v>43</v>
      </c>
      <c r="D138" s="85">
        <v>1</v>
      </c>
      <c r="E138" s="92">
        <v>140.72999999999999</v>
      </c>
      <c r="F138" s="111">
        <f t="shared" ref="F138:F140" si="16">E138*D138</f>
        <v>140.72999999999999</v>
      </c>
    </row>
    <row r="139" spans="1:7" ht="28.5">
      <c r="A139" s="110" t="s">
        <v>158</v>
      </c>
      <c r="B139" s="97" t="s">
        <v>142</v>
      </c>
      <c r="C139" s="85" t="s">
        <v>102</v>
      </c>
      <c r="D139" s="85">
        <v>0.4</v>
      </c>
      <c r="E139" s="92">
        <v>19.52</v>
      </c>
      <c r="F139" s="111">
        <f t="shared" si="16"/>
        <v>7.8079999999999998</v>
      </c>
    </row>
    <row r="140" spans="1:7" ht="28.5">
      <c r="A140" s="110" t="s">
        <v>150</v>
      </c>
      <c r="B140" s="97" t="s">
        <v>143</v>
      </c>
      <c r="C140" s="85" t="s">
        <v>102</v>
      </c>
      <c r="D140" s="85">
        <v>0.8</v>
      </c>
      <c r="E140" s="92">
        <v>24.16</v>
      </c>
      <c r="F140" s="111">
        <f t="shared" si="16"/>
        <v>19.328000000000003</v>
      </c>
    </row>
    <row r="141" spans="1:7" ht="15">
      <c r="A141" s="110"/>
      <c r="B141" s="101"/>
      <c r="C141" s="88"/>
      <c r="D141" s="88"/>
      <c r="E141" s="93" t="s">
        <v>61</v>
      </c>
      <c r="F141" s="112">
        <v>181.43</v>
      </c>
    </row>
    <row r="142" spans="1:7">
      <c r="A142" s="116"/>
      <c r="F142" s="117"/>
    </row>
    <row r="143" spans="1:7" ht="15">
      <c r="A143" s="108">
        <v>171059</v>
      </c>
      <c r="B143" s="186" t="str">
        <f>PLANILHA!E47</f>
        <v xml:space="preserve">Rele fotoeletrico </v>
      </c>
      <c r="C143" s="187"/>
      <c r="D143" s="187"/>
      <c r="E143" s="188"/>
      <c r="F143" s="115" t="s">
        <v>43</v>
      </c>
      <c r="G143" s="156"/>
    </row>
    <row r="144" spans="1:7" ht="15">
      <c r="A144" s="108" t="s">
        <v>55</v>
      </c>
      <c r="B144" s="100" t="s">
        <v>56</v>
      </c>
      <c r="C144" s="90" t="s">
        <v>43</v>
      </c>
      <c r="D144" s="90" t="s">
        <v>57</v>
      </c>
      <c r="E144" s="91" t="s">
        <v>58</v>
      </c>
      <c r="F144" s="109" t="s">
        <v>59</v>
      </c>
    </row>
    <row r="145" spans="1:7" ht="14.25">
      <c r="A145" s="110" t="s">
        <v>162</v>
      </c>
      <c r="B145" s="97" t="s">
        <v>163</v>
      </c>
      <c r="C145" s="85" t="s">
        <v>43</v>
      </c>
      <c r="D145" s="85">
        <v>1</v>
      </c>
      <c r="E145" s="92">
        <v>32.69</v>
      </c>
      <c r="F145" s="111">
        <f t="shared" ref="F145:F147" si="17">E145*D145</f>
        <v>32.69</v>
      </c>
    </row>
    <row r="146" spans="1:7" ht="28.5">
      <c r="A146" s="110" t="s">
        <v>158</v>
      </c>
      <c r="B146" s="97" t="s">
        <v>145</v>
      </c>
      <c r="C146" s="85" t="s">
        <v>102</v>
      </c>
      <c r="D146" s="85">
        <v>1</v>
      </c>
      <c r="E146" s="92">
        <v>19.52</v>
      </c>
      <c r="F146" s="111">
        <f t="shared" si="17"/>
        <v>19.52</v>
      </c>
    </row>
    <row r="147" spans="1:7" ht="28.5">
      <c r="A147" s="110" t="s">
        <v>152</v>
      </c>
      <c r="B147" s="97" t="s">
        <v>143</v>
      </c>
      <c r="C147" s="85" t="s">
        <v>102</v>
      </c>
      <c r="D147" s="85">
        <v>2</v>
      </c>
      <c r="E147" s="92">
        <v>24.16</v>
      </c>
      <c r="F147" s="111">
        <f t="shared" si="17"/>
        <v>48.32</v>
      </c>
    </row>
    <row r="148" spans="1:7" ht="15">
      <c r="A148" s="110"/>
      <c r="B148" s="101"/>
      <c r="C148" s="88"/>
      <c r="D148" s="88"/>
      <c r="E148" s="93" t="s">
        <v>61</v>
      </c>
      <c r="F148" s="112">
        <f>F147+F146+F145</f>
        <v>100.53</v>
      </c>
    </row>
    <row r="149" spans="1:7">
      <c r="A149" s="116"/>
      <c r="F149" s="117"/>
    </row>
    <row r="150" spans="1:7" ht="15">
      <c r="A150" s="108">
        <v>170745</v>
      </c>
      <c r="B150" s="186" t="str">
        <f>PLANILHA!E48</f>
        <v xml:space="preserve">Caixa em alvenaria de 30x30x30cm c/ tpo. concreto </v>
      </c>
      <c r="C150" s="187"/>
      <c r="D150" s="187"/>
      <c r="E150" s="188"/>
      <c r="F150" s="115" t="s">
        <v>75</v>
      </c>
      <c r="G150" s="156"/>
    </row>
    <row r="151" spans="1:7" ht="15">
      <c r="A151" s="108" t="s">
        <v>55</v>
      </c>
      <c r="B151" s="100" t="s">
        <v>56</v>
      </c>
      <c r="C151" s="90" t="s">
        <v>43</v>
      </c>
      <c r="D151" s="90" t="s">
        <v>57</v>
      </c>
      <c r="E151" s="91" t="s">
        <v>58</v>
      </c>
      <c r="F151" s="109" t="s">
        <v>59</v>
      </c>
    </row>
    <row r="152" spans="1:7" ht="14.25">
      <c r="A152" s="110" t="s">
        <v>157</v>
      </c>
      <c r="B152" s="97" t="s">
        <v>160</v>
      </c>
      <c r="C152" s="85" t="s">
        <v>75</v>
      </c>
      <c r="D152" s="85">
        <v>0.08</v>
      </c>
      <c r="E152" s="92">
        <v>1.81</v>
      </c>
      <c r="F152" s="111">
        <f t="shared" ref="F152:F155" si="18">E152*D152</f>
        <v>0.14480000000000001</v>
      </c>
    </row>
    <row r="153" spans="1:7" ht="14.25">
      <c r="A153" s="110" t="s">
        <v>164</v>
      </c>
      <c r="B153" s="97" t="s">
        <v>165</v>
      </c>
      <c r="C153" s="85" t="s">
        <v>75</v>
      </c>
      <c r="D153" s="85">
        <v>1.02</v>
      </c>
      <c r="E153" s="92">
        <v>7.05</v>
      </c>
      <c r="F153" s="111">
        <f t="shared" si="18"/>
        <v>7.1909999999999998</v>
      </c>
    </row>
    <row r="154" spans="1:7" ht="28.5">
      <c r="A154" s="110" t="s">
        <v>149</v>
      </c>
      <c r="B154" s="97" t="s">
        <v>142</v>
      </c>
      <c r="C154" s="85" t="s">
        <v>102</v>
      </c>
      <c r="D154" s="85">
        <v>0.13</v>
      </c>
      <c r="E154" s="92">
        <v>19.52</v>
      </c>
      <c r="F154" s="111">
        <f t="shared" si="18"/>
        <v>2.5375999999999999</v>
      </c>
    </row>
    <row r="155" spans="1:7" ht="28.5">
      <c r="A155" s="110" t="s">
        <v>150</v>
      </c>
      <c r="B155" s="97" t="s">
        <v>146</v>
      </c>
      <c r="C155" s="85" t="s">
        <v>102</v>
      </c>
      <c r="D155" s="85">
        <v>0.13</v>
      </c>
      <c r="E155" s="92">
        <v>24.16</v>
      </c>
      <c r="F155" s="111">
        <f t="shared" si="18"/>
        <v>3.1408</v>
      </c>
    </row>
    <row r="156" spans="1:7" ht="15">
      <c r="A156" s="110"/>
      <c r="B156" s="101"/>
      <c r="C156" s="88"/>
      <c r="D156" s="88"/>
      <c r="E156" s="93" t="s">
        <v>61</v>
      </c>
      <c r="F156" s="112">
        <v>13.01</v>
      </c>
    </row>
    <row r="157" spans="1:7">
      <c r="A157" s="116"/>
      <c r="F157" s="117"/>
    </row>
    <row r="158" spans="1:7" ht="15">
      <c r="A158" s="108">
        <v>21127</v>
      </c>
      <c r="B158" s="186" t="str">
        <f>PLANILHA!E49</f>
        <v>Fita isolant adesiva antichama, uso até 750V, em rolo de 19 mm x 5m</v>
      </c>
      <c r="C158" s="187"/>
      <c r="D158" s="187"/>
      <c r="E158" s="188"/>
      <c r="F158" s="115" t="s">
        <v>43</v>
      </c>
    </row>
    <row r="159" spans="1:7" ht="15">
      <c r="A159" s="108" t="s">
        <v>55</v>
      </c>
      <c r="B159" s="100" t="s">
        <v>56</v>
      </c>
      <c r="C159" s="90" t="s">
        <v>43</v>
      </c>
      <c r="D159" s="90" t="s">
        <v>57</v>
      </c>
      <c r="E159" s="91" t="s">
        <v>58</v>
      </c>
      <c r="F159" s="109" t="s">
        <v>59</v>
      </c>
    </row>
    <row r="160" spans="1:7" ht="28.5">
      <c r="A160" s="110">
        <v>21127</v>
      </c>
      <c r="B160" s="97" t="str">
        <f>B158</f>
        <v>Fita isolant adesiva antichama, uso até 750V, em rolo de 19 mm x 5m</v>
      </c>
      <c r="C160" s="85" t="s">
        <v>43</v>
      </c>
      <c r="D160" s="85">
        <v>1</v>
      </c>
      <c r="E160" s="92">
        <f>PLANILHA!H49</f>
        <v>7.8</v>
      </c>
      <c r="F160" s="111">
        <f t="shared" ref="F160" si="19">E160*D160</f>
        <v>7.8</v>
      </c>
      <c r="G160" s="156"/>
    </row>
    <row r="161" spans="1:6" ht="15">
      <c r="A161" s="110"/>
      <c r="B161" s="101"/>
      <c r="C161" s="88"/>
      <c r="D161" s="88"/>
      <c r="E161" s="93" t="s">
        <v>61</v>
      </c>
      <c r="F161" s="112">
        <v>7.8</v>
      </c>
    </row>
    <row r="162" spans="1:6">
      <c r="A162" s="116"/>
      <c r="F162" s="117"/>
    </row>
    <row r="163" spans="1:6" ht="15">
      <c r="A163" s="108">
        <v>180414</v>
      </c>
      <c r="B163" s="186" t="str">
        <f>PLANILHA!E52</f>
        <v xml:space="preserve">Caixa em alvenaria de 30x30x30cm c/ tpo. concreto </v>
      </c>
      <c r="C163" s="187"/>
      <c r="D163" s="187"/>
      <c r="E163" s="188"/>
      <c r="F163" s="115" t="s">
        <v>43</v>
      </c>
    </row>
    <row r="164" spans="1:6" ht="15">
      <c r="A164" s="108" t="s">
        <v>55</v>
      </c>
      <c r="B164" s="100" t="s">
        <v>56</v>
      </c>
      <c r="C164" s="90" t="s">
        <v>43</v>
      </c>
      <c r="D164" s="90" t="s">
        <v>57</v>
      </c>
      <c r="E164" s="91" t="s">
        <v>58</v>
      </c>
      <c r="F164" s="109" t="s">
        <v>59</v>
      </c>
    </row>
    <row r="165" spans="1:6" ht="28.5">
      <c r="A165" s="110" t="s">
        <v>167</v>
      </c>
      <c r="B165" s="97" t="s">
        <v>62</v>
      </c>
      <c r="C165" s="85" t="s">
        <v>12</v>
      </c>
      <c r="D165" s="85">
        <v>0.15</v>
      </c>
      <c r="E165" s="92">
        <v>76.64</v>
      </c>
      <c r="F165" s="111">
        <f t="shared" ref="F165:F169" si="20">E165*D165</f>
        <v>11.496</v>
      </c>
    </row>
    <row r="166" spans="1:6" ht="14.25">
      <c r="A166" s="110" t="s">
        <v>166</v>
      </c>
      <c r="B166" s="97" t="s">
        <v>173</v>
      </c>
      <c r="C166" s="85" t="s">
        <v>12</v>
      </c>
      <c r="D166" s="85">
        <v>1.7999999999999999E-2</v>
      </c>
      <c r="E166" s="92">
        <v>900.8</v>
      </c>
      <c r="F166" s="111">
        <f t="shared" si="20"/>
        <v>16.214399999999998</v>
      </c>
    </row>
    <row r="167" spans="1:6" ht="28.5">
      <c r="A167" s="110" t="s">
        <v>168</v>
      </c>
      <c r="B167" s="97" t="s">
        <v>174</v>
      </c>
      <c r="C167" s="85" t="s">
        <v>12</v>
      </c>
      <c r="D167" s="85">
        <v>2.5000000000000001E-2</v>
      </c>
      <c r="E167" s="92">
        <v>3867.28</v>
      </c>
      <c r="F167" s="111">
        <f t="shared" si="20"/>
        <v>96.682000000000016</v>
      </c>
    </row>
    <row r="168" spans="1:6" ht="14.25">
      <c r="A168" s="110" t="s">
        <v>169</v>
      </c>
      <c r="B168" s="97" t="s">
        <v>175</v>
      </c>
      <c r="C168" s="85" t="s">
        <v>1</v>
      </c>
      <c r="D168" s="85">
        <v>0.54</v>
      </c>
      <c r="E168" s="92">
        <v>146.94999999999999</v>
      </c>
      <c r="F168" s="111">
        <f t="shared" si="20"/>
        <v>79.352999999999994</v>
      </c>
    </row>
    <row r="169" spans="1:6" ht="28.5">
      <c r="A169" s="110" t="s">
        <v>170</v>
      </c>
      <c r="B169" s="97" t="s">
        <v>176</v>
      </c>
      <c r="C169" s="85" t="s">
        <v>1</v>
      </c>
      <c r="D169" s="85">
        <v>0.56999999999999995</v>
      </c>
      <c r="E169" s="92">
        <v>13.97</v>
      </c>
      <c r="F169" s="111">
        <f t="shared" si="20"/>
        <v>7.9628999999999994</v>
      </c>
    </row>
    <row r="170" spans="1:6" ht="14.25">
      <c r="A170" s="110" t="s">
        <v>171</v>
      </c>
      <c r="B170" s="97" t="s">
        <v>177</v>
      </c>
      <c r="C170" s="85" t="s">
        <v>1</v>
      </c>
      <c r="D170" s="85">
        <v>0.56999999999999995</v>
      </c>
      <c r="E170" s="92">
        <v>41.17</v>
      </c>
      <c r="F170" s="111">
        <f>E170*D170</f>
        <v>23.466899999999999</v>
      </c>
    </row>
    <row r="171" spans="1:6" ht="14.25">
      <c r="A171" s="110" t="s">
        <v>172</v>
      </c>
      <c r="B171" s="97" t="s">
        <v>178</v>
      </c>
      <c r="C171" s="85" t="s">
        <v>1</v>
      </c>
      <c r="D171" s="94">
        <v>0.09</v>
      </c>
      <c r="E171" s="92">
        <v>40.72</v>
      </c>
      <c r="F171" s="111">
        <f>E171*D171</f>
        <v>3.6647999999999996</v>
      </c>
    </row>
    <row r="172" spans="1:6" ht="15">
      <c r="A172" s="110"/>
      <c r="B172" s="101"/>
      <c r="C172" s="88"/>
      <c r="D172" s="88"/>
      <c r="E172" s="93" t="s">
        <v>61</v>
      </c>
      <c r="F172" s="112">
        <v>238.83</v>
      </c>
    </row>
    <row r="173" spans="1:6">
      <c r="A173" s="116"/>
      <c r="F173" s="117"/>
    </row>
    <row r="174" spans="1:6" ht="15">
      <c r="A174" s="108">
        <v>102706</v>
      </c>
      <c r="B174" s="186" t="str">
        <f>PLANILHA!E53</f>
        <v>Tubo em PVC - 100mm (LS) - DRENAGEM</v>
      </c>
      <c r="C174" s="187"/>
      <c r="D174" s="187"/>
      <c r="E174" s="188"/>
      <c r="F174" s="115" t="s">
        <v>43</v>
      </c>
    </row>
    <row r="175" spans="1:6" ht="15">
      <c r="A175" s="108" t="s">
        <v>55</v>
      </c>
      <c r="B175" s="100" t="s">
        <v>56</v>
      </c>
      <c r="C175" s="90" t="s">
        <v>43</v>
      </c>
      <c r="D175" s="90" t="s">
        <v>57</v>
      </c>
      <c r="E175" s="91" t="s">
        <v>58</v>
      </c>
      <c r="F175" s="109" t="s">
        <v>59</v>
      </c>
    </row>
    <row r="176" spans="1:6" ht="14.25">
      <c r="A176" s="110" t="s">
        <v>256</v>
      </c>
      <c r="B176" s="97" t="s">
        <v>261</v>
      </c>
      <c r="C176" s="85" t="s">
        <v>75</v>
      </c>
      <c r="D176" s="85">
        <v>1.05</v>
      </c>
      <c r="E176" s="92">
        <v>18.66</v>
      </c>
      <c r="F176" s="111">
        <f>E176*D176</f>
        <v>19.593</v>
      </c>
    </row>
    <row r="177" spans="1:6" ht="14.25">
      <c r="A177" s="110" t="s">
        <v>257</v>
      </c>
      <c r="B177" s="97" t="s">
        <v>262</v>
      </c>
      <c r="C177" s="85" t="s">
        <v>266</v>
      </c>
      <c r="D177" s="85">
        <v>0.01</v>
      </c>
      <c r="E177" s="92">
        <v>44.08</v>
      </c>
      <c r="F177" s="111">
        <f t="shared" ref="F177:F180" si="21">E177*D177</f>
        <v>0.44079999999999997</v>
      </c>
    </row>
    <row r="178" spans="1:6" ht="14.25">
      <c r="A178" s="110" t="s">
        <v>258</v>
      </c>
      <c r="B178" s="97" t="s">
        <v>263</v>
      </c>
      <c r="C178" s="85" t="s">
        <v>267</v>
      </c>
      <c r="D178" s="85">
        <v>0.18</v>
      </c>
      <c r="E178" s="92">
        <v>7.95</v>
      </c>
      <c r="F178" s="111">
        <f t="shared" si="21"/>
        <v>1.431</v>
      </c>
    </row>
    <row r="179" spans="1:6" ht="42.75">
      <c r="A179" s="110" t="s">
        <v>259</v>
      </c>
      <c r="B179" s="97" t="s">
        <v>264</v>
      </c>
      <c r="C179" s="85" t="s">
        <v>102</v>
      </c>
      <c r="D179" s="85">
        <v>0.52</v>
      </c>
      <c r="E179" s="92">
        <v>18.61</v>
      </c>
      <c r="F179" s="111">
        <f t="shared" si="21"/>
        <v>9.6772000000000009</v>
      </c>
    </row>
    <row r="180" spans="1:6" ht="42.75">
      <c r="A180" s="110" t="s">
        <v>260</v>
      </c>
      <c r="B180" s="97" t="s">
        <v>265</v>
      </c>
      <c r="C180" s="85" t="s">
        <v>102</v>
      </c>
      <c r="D180" s="85">
        <v>0.52</v>
      </c>
      <c r="E180" s="92">
        <v>23.16</v>
      </c>
      <c r="F180" s="111">
        <f t="shared" si="21"/>
        <v>12.043200000000001</v>
      </c>
    </row>
    <row r="181" spans="1:6" ht="15.75" thickBot="1">
      <c r="A181" s="118"/>
      <c r="B181" s="119"/>
      <c r="C181" s="120"/>
      <c r="D181" s="120"/>
      <c r="E181" s="121" t="s">
        <v>61</v>
      </c>
      <c r="F181" s="122">
        <v>43.18</v>
      </c>
    </row>
  </sheetData>
  <mergeCells count="24">
    <mergeCell ref="B174:E174"/>
    <mergeCell ref="B136:E136"/>
    <mergeCell ref="B143:E143"/>
    <mergeCell ref="B150:E150"/>
    <mergeCell ref="B158:E158"/>
    <mergeCell ref="B163:E163"/>
    <mergeCell ref="B107:E107"/>
    <mergeCell ref="B114:E114"/>
    <mergeCell ref="B121:E121"/>
    <mergeCell ref="B128:E128"/>
    <mergeCell ref="B37:E37"/>
    <mergeCell ref="B99:E99"/>
    <mergeCell ref="B44:E44"/>
    <mergeCell ref="B71:E71"/>
    <mergeCell ref="B79:E79"/>
    <mergeCell ref="B85:E85"/>
    <mergeCell ref="B92:E92"/>
    <mergeCell ref="B53:E53"/>
    <mergeCell ref="B62:E62"/>
    <mergeCell ref="B11:E11"/>
    <mergeCell ref="B2:E2"/>
    <mergeCell ref="A1:F1"/>
    <mergeCell ref="B17:E17"/>
    <mergeCell ref="B26:E26"/>
  </mergeCells>
  <printOptions horizontalCentered="1"/>
  <pageMargins left="0.31" right="0.18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4C7F-2BAD-4408-B378-3D8C96173795}">
  <dimension ref="A1"/>
  <sheetViews>
    <sheetView topLeftCell="A7" workbookViewId="0">
      <selection activeCell="O21" sqref="O21"/>
    </sheetView>
  </sheetViews>
  <sheetFormatPr defaultRowHeight="12.75"/>
  <sheetData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="80" zoomScaleNormal="80" workbookViewId="0">
      <selection activeCell="K11" sqref="K11"/>
    </sheetView>
  </sheetViews>
  <sheetFormatPr defaultRowHeight="12.75"/>
  <cols>
    <col min="2" max="2" width="46.5703125" customWidth="1"/>
    <col min="3" max="3" width="16.7109375" customWidth="1"/>
    <col min="4" max="4" width="10" customWidth="1"/>
    <col min="5" max="7" width="16.7109375" customWidth="1"/>
  </cols>
  <sheetData>
    <row r="1" spans="1:7">
      <c r="A1" s="199" t="s">
        <v>44</v>
      </c>
      <c r="B1" s="200"/>
      <c r="C1" s="200"/>
      <c r="D1" s="200"/>
      <c r="E1" s="200"/>
      <c r="F1" s="200"/>
      <c r="G1" s="201"/>
    </row>
    <row r="2" spans="1:7" ht="59.25" customHeight="1" thickBot="1">
      <c r="A2" s="202"/>
      <c r="B2" s="203"/>
      <c r="C2" s="203"/>
      <c r="D2" s="203"/>
      <c r="E2" s="203"/>
      <c r="F2" s="203"/>
      <c r="G2" s="204"/>
    </row>
    <row r="3" spans="1:7" ht="13.5" thickBot="1">
      <c r="A3" s="15"/>
      <c r="B3" s="15"/>
      <c r="C3" s="16"/>
      <c r="D3" s="17"/>
      <c r="E3" s="18"/>
      <c r="F3" s="15"/>
      <c r="G3" s="15"/>
    </row>
    <row r="4" spans="1:7">
      <c r="A4" s="19" t="s">
        <v>272</v>
      </c>
      <c r="B4" s="20"/>
      <c r="C4" s="21"/>
      <c r="D4" s="22"/>
      <c r="E4" s="23"/>
      <c r="F4" s="24"/>
      <c r="G4" s="24"/>
    </row>
    <row r="5" spans="1:7">
      <c r="A5" s="25" t="s">
        <v>86</v>
      </c>
      <c r="B5" s="26"/>
      <c r="C5" s="16"/>
      <c r="D5" s="17"/>
      <c r="E5" s="27"/>
      <c r="F5" s="28"/>
      <c r="G5" s="15"/>
    </row>
    <row r="6" spans="1:7" ht="13.5" thickBot="1">
      <c r="A6" s="29" t="s">
        <v>273</v>
      </c>
      <c r="B6" s="30"/>
      <c r="C6" s="31"/>
      <c r="D6" s="32"/>
      <c r="E6" s="33"/>
      <c r="F6" s="34"/>
      <c r="G6" s="34"/>
    </row>
    <row r="7" spans="1:7">
      <c r="A7" s="26"/>
      <c r="B7" s="26"/>
      <c r="C7" s="16"/>
      <c r="D7" s="17"/>
      <c r="E7" s="27"/>
      <c r="F7" s="15"/>
      <c r="G7" s="15"/>
    </row>
    <row r="8" spans="1:7" ht="15">
      <c r="A8" s="197" t="s">
        <v>18</v>
      </c>
      <c r="B8" s="198"/>
      <c r="C8" s="198"/>
      <c r="D8" s="198"/>
      <c r="E8" s="198"/>
      <c r="F8" s="198"/>
      <c r="G8" s="198"/>
    </row>
    <row r="9" spans="1:7" ht="13.5" thickBot="1">
      <c r="A9" s="35"/>
      <c r="B9" s="35"/>
      <c r="C9" s="35"/>
      <c r="D9" s="35"/>
      <c r="E9" s="205" t="s">
        <v>271</v>
      </c>
      <c r="F9" s="205"/>
      <c r="G9" s="205"/>
    </row>
    <row r="10" spans="1:7">
      <c r="A10" s="36" t="s">
        <v>0</v>
      </c>
      <c r="B10" s="37" t="s">
        <v>9</v>
      </c>
      <c r="C10" s="38" t="s">
        <v>11</v>
      </c>
      <c r="D10" s="37" t="s">
        <v>19</v>
      </c>
      <c r="E10" s="37">
        <v>1</v>
      </c>
      <c r="F10" s="37">
        <v>2</v>
      </c>
      <c r="G10" s="37">
        <v>3</v>
      </c>
    </row>
    <row r="11" spans="1:7">
      <c r="A11" s="39"/>
      <c r="B11" s="40"/>
      <c r="C11" s="41"/>
      <c r="D11" s="42"/>
      <c r="E11" s="42"/>
      <c r="F11" s="42"/>
      <c r="G11" s="42"/>
    </row>
    <row r="12" spans="1:7">
      <c r="A12" s="43">
        <f>PLANILHA!B13</f>
        <v>1</v>
      </c>
      <c r="B12" s="44" t="s">
        <v>17</v>
      </c>
      <c r="C12" s="45">
        <f>PLANILHA!J18</f>
        <v>13804.079075939888</v>
      </c>
      <c r="D12" s="46">
        <f>C12/$C$28</f>
        <v>7.8106607834256617E-2</v>
      </c>
      <c r="E12" s="47">
        <v>1</v>
      </c>
      <c r="F12" s="46"/>
      <c r="G12" s="42"/>
    </row>
    <row r="13" spans="1:7">
      <c r="A13" s="43"/>
      <c r="B13" s="42"/>
      <c r="C13" s="45"/>
      <c r="D13" s="46"/>
      <c r="E13" s="48">
        <f>C12*E12</f>
        <v>13804.079075939888</v>
      </c>
      <c r="F13" s="48"/>
      <c r="G13" s="42"/>
    </row>
    <row r="14" spans="1:7">
      <c r="A14" s="43">
        <v>2</v>
      </c>
      <c r="B14" s="42" t="s">
        <v>183</v>
      </c>
      <c r="C14" s="45">
        <f>PLANILHA!J20</f>
        <v>10591.3116469664</v>
      </c>
      <c r="D14" s="46">
        <f>C14/$C$28</f>
        <v>5.9928041610676844E-2</v>
      </c>
      <c r="E14" s="47">
        <v>1</v>
      </c>
      <c r="F14" s="46"/>
      <c r="G14" s="42"/>
    </row>
    <row r="15" spans="1:7">
      <c r="A15" s="43"/>
      <c r="B15" s="42"/>
      <c r="C15" s="45"/>
      <c r="D15" s="46"/>
      <c r="E15" s="48">
        <f>C14*E14</f>
        <v>10591.3116469664</v>
      </c>
      <c r="F15" s="48"/>
      <c r="G15" s="42"/>
    </row>
    <row r="16" spans="1:7">
      <c r="A16" s="43">
        <v>3</v>
      </c>
      <c r="B16" s="42" t="str">
        <f>PLANILHA!E22</f>
        <v>MOVIMENTAÇÃO DE TERRA E FUNDAÇÃO</v>
      </c>
      <c r="C16" s="45">
        <f>PLANILHA!J25</f>
        <v>17033.093266266304</v>
      </c>
      <c r="D16" s="46">
        <f>C16/$C$28</f>
        <v>9.637710191557966E-2</v>
      </c>
      <c r="E16" s="47">
        <v>1</v>
      </c>
      <c r="F16" s="49"/>
      <c r="G16" s="46"/>
    </row>
    <row r="17" spans="1:7">
      <c r="A17" s="43"/>
      <c r="B17" s="42"/>
      <c r="C17" s="45"/>
      <c r="D17" s="46"/>
      <c r="E17" s="48">
        <f>$C16*E16</f>
        <v>17033.093266266304</v>
      </c>
      <c r="F17" s="48"/>
      <c r="G17" s="48"/>
    </row>
    <row r="18" spans="1:7">
      <c r="A18" s="43">
        <v>4</v>
      </c>
      <c r="B18" s="42" t="str">
        <f>PLANILHA!E26</f>
        <v>PISOS</v>
      </c>
      <c r="C18" s="45">
        <f>PLANILHA!J32</f>
        <v>51392.078720636884</v>
      </c>
      <c r="D18" s="46">
        <f>C18/$C$28</f>
        <v>0.2907880284036059</v>
      </c>
      <c r="E18" s="47">
        <v>0.1</v>
      </c>
      <c r="F18" s="47">
        <v>0.45</v>
      </c>
      <c r="G18" s="47">
        <v>0.45</v>
      </c>
    </row>
    <row r="19" spans="1:7">
      <c r="A19" s="43"/>
      <c r="B19" s="42"/>
      <c r="C19" s="45"/>
      <c r="D19" s="46"/>
      <c r="E19" s="48">
        <f>E18*C18</f>
        <v>5139.2078720636891</v>
      </c>
      <c r="F19" s="48">
        <f>F18*C18</f>
        <v>23126.435424286599</v>
      </c>
      <c r="G19" s="48">
        <f>G18*C18</f>
        <v>23126.435424286599</v>
      </c>
    </row>
    <row r="20" spans="1:7">
      <c r="A20" s="43">
        <v>5</v>
      </c>
      <c r="B20" s="42" t="str">
        <f>PLANILHA!E33</f>
        <v>URBANIZAÇÃO</v>
      </c>
      <c r="C20" s="45">
        <f>PLANILHA!J37</f>
        <v>11404.364922502586</v>
      </c>
      <c r="D20" s="46">
        <f>C20/$C$28</f>
        <v>6.4528481306168714E-2</v>
      </c>
      <c r="E20" s="42"/>
      <c r="F20" s="47">
        <v>0.7</v>
      </c>
      <c r="G20" s="47">
        <v>0.3</v>
      </c>
    </row>
    <row r="21" spans="1:7">
      <c r="A21" s="43"/>
      <c r="B21" s="42"/>
      <c r="C21" s="45"/>
      <c r="D21" s="46"/>
      <c r="E21" s="42"/>
      <c r="F21" s="48">
        <f>C20*F20</f>
        <v>7983.0554457518092</v>
      </c>
      <c r="G21" s="48">
        <f>C20*G20</f>
        <v>3421.3094767507755</v>
      </c>
    </row>
    <row r="22" spans="1:7">
      <c r="A22" s="43">
        <v>6</v>
      </c>
      <c r="B22" s="42" t="str">
        <f>PLANILHA!E38</f>
        <v>SISTEMA ELÉTRICO</v>
      </c>
      <c r="C22" s="45">
        <f>PLANILHA!J50</f>
        <v>46055.085504267328</v>
      </c>
      <c r="D22" s="46">
        <f>C22/$C$28</f>
        <v>0.26059011126101067</v>
      </c>
      <c r="E22" s="42"/>
      <c r="F22" s="47">
        <v>0.4</v>
      </c>
      <c r="G22" s="47">
        <v>0.6</v>
      </c>
    </row>
    <row r="23" spans="1:7">
      <c r="A23" s="43"/>
      <c r="B23" s="42"/>
      <c r="C23" s="45"/>
      <c r="D23" s="46"/>
      <c r="E23" s="42"/>
      <c r="F23" s="48">
        <f>F22*C22</f>
        <v>18422.034201706931</v>
      </c>
      <c r="G23" s="48">
        <f>G22*C22</f>
        <v>27633.051302560398</v>
      </c>
    </row>
    <row r="24" spans="1:7">
      <c r="A24" s="43">
        <v>7</v>
      </c>
      <c r="B24" s="42" t="str">
        <f>PLANILHA!E51</f>
        <v>DIVERSOS</v>
      </c>
      <c r="C24" s="45">
        <f>PLANILHA!J64</f>
        <v>26453.805661855007</v>
      </c>
      <c r="D24" s="46">
        <f>C24/$C$28</f>
        <v>0.14968162766870144</v>
      </c>
      <c r="E24" s="42"/>
      <c r="F24" s="48"/>
      <c r="G24" s="50">
        <v>1</v>
      </c>
    </row>
    <row r="25" spans="1:7">
      <c r="A25" s="43"/>
      <c r="B25" s="42"/>
      <c r="C25" s="45"/>
      <c r="D25" s="46"/>
      <c r="E25" s="42"/>
      <c r="F25" s="48"/>
      <c r="G25" s="48">
        <f>G24*C24</f>
        <v>26453.805661855007</v>
      </c>
    </row>
    <row r="26" spans="1:7" ht="13.5" thickBot="1">
      <c r="A26" s="61"/>
      <c r="B26" s="62"/>
      <c r="C26" s="63"/>
      <c r="D26" s="64"/>
      <c r="E26" s="62"/>
      <c r="F26" s="65"/>
      <c r="G26" s="65"/>
    </row>
    <row r="27" spans="1:7" ht="13.5" thickBot="1">
      <c r="A27" s="35"/>
      <c r="B27" s="35"/>
      <c r="C27" s="51"/>
      <c r="D27" s="35"/>
      <c r="E27" s="35"/>
      <c r="F27" s="35"/>
      <c r="G27" s="35"/>
    </row>
    <row r="28" spans="1:7" ht="13.5" thickBot="1">
      <c r="A28" s="195" t="s">
        <v>20</v>
      </c>
      <c r="B28" s="196"/>
      <c r="C28" s="52">
        <f>C24+C22+C20+C18+C16+C12+C14</f>
        <v>176733.81879843443</v>
      </c>
      <c r="D28" s="54">
        <f>SUM(D11:D26)</f>
        <v>0.99999999999999978</v>
      </c>
      <c r="E28" s="55">
        <f>E19+E17+E13+E15</f>
        <v>46567.691861236286</v>
      </c>
      <c r="F28" s="55">
        <f>F21+F19+F23</f>
        <v>49531.525071745338</v>
      </c>
      <c r="G28" s="55">
        <f>G23+G21+G19+G25</f>
        <v>80634.601865452772</v>
      </c>
    </row>
    <row r="29" spans="1:7" ht="13.5" thickBot="1">
      <c r="A29" s="35"/>
      <c r="B29" s="35"/>
      <c r="C29" s="51"/>
      <c r="D29" s="35"/>
      <c r="E29" s="89">
        <f>E28</f>
        <v>46567.691861236286</v>
      </c>
      <c r="F29" s="89">
        <f>F28+E29</f>
        <v>96099.216932981624</v>
      </c>
      <c r="G29" s="89">
        <f t="shared" ref="G29" si="0">G28+F29</f>
        <v>176733.8187984344</v>
      </c>
    </row>
    <row r="30" spans="1:7" ht="13.5" thickBot="1">
      <c r="A30" s="35"/>
      <c r="B30" s="35"/>
      <c r="C30" s="51"/>
      <c r="D30" s="35"/>
      <c r="E30" s="53">
        <f>E29/C$28</f>
        <v>0.26349055420087375</v>
      </c>
      <c r="F30" s="53">
        <f>F29/C28</f>
        <v>0.54375114840121874</v>
      </c>
      <c r="G30" s="53">
        <f>G29/C28</f>
        <v>0.99999999999999989</v>
      </c>
    </row>
  </sheetData>
  <mergeCells count="4">
    <mergeCell ref="A28:B28"/>
    <mergeCell ref="A8:G8"/>
    <mergeCell ref="A1:G2"/>
    <mergeCell ref="E9:G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2CE0-89FB-4E47-8F86-3A9CB87A429F}">
  <dimension ref="A1:J25"/>
  <sheetViews>
    <sheetView topLeftCell="A10" workbookViewId="0">
      <selection activeCell="M20" sqref="M20"/>
    </sheetView>
  </sheetViews>
  <sheetFormatPr defaultRowHeight="12.75"/>
  <sheetData>
    <row r="1" spans="1:10" ht="15.75">
      <c r="A1" s="206"/>
      <c r="B1" s="206"/>
      <c r="C1" s="206"/>
      <c r="D1" s="74"/>
      <c r="E1" s="74"/>
      <c r="F1" s="74"/>
      <c r="G1" s="74"/>
      <c r="H1" s="74"/>
      <c r="I1" s="75"/>
      <c r="J1" s="76"/>
    </row>
    <row r="2" spans="1:10" ht="13.5" thickBot="1">
      <c r="A2" s="206"/>
      <c r="B2" s="206"/>
      <c r="C2" s="206"/>
      <c r="D2" s="77"/>
      <c r="E2" s="77"/>
      <c r="F2" s="77"/>
      <c r="G2" s="78"/>
      <c r="H2" s="78"/>
      <c r="I2" s="78"/>
      <c r="J2" s="79"/>
    </row>
    <row r="3" spans="1:10" ht="13.5" thickBot="1">
      <c r="A3" s="207" t="str">
        <f>PLANILHA!B11</f>
        <v>PLANILHA ORÇAMENTÁRIA</v>
      </c>
      <c r="B3" s="208"/>
      <c r="C3" s="208"/>
      <c r="D3" s="208"/>
      <c r="E3" s="208"/>
      <c r="F3" s="208"/>
      <c r="G3" s="208"/>
      <c r="H3" s="208"/>
      <c r="I3" s="208"/>
      <c r="J3" s="209"/>
    </row>
    <row r="4" spans="1:10" ht="13.5" thickBot="1">
      <c r="A4" s="210" t="str">
        <f>'[1]Memória de Cálculo'!A6:B6</f>
        <v>B.D.I ADOTADO:</v>
      </c>
      <c r="B4" s="211"/>
      <c r="C4" s="212">
        <f>J25</f>
        <v>0.2881986483454233</v>
      </c>
      <c r="D4" s="212"/>
      <c r="E4" s="212"/>
      <c r="F4" s="212"/>
      <c r="G4" s="213"/>
      <c r="H4" s="214"/>
      <c r="I4" s="215"/>
      <c r="J4" s="216"/>
    </row>
    <row r="5" spans="1:10" ht="54" customHeight="1" thickBot="1">
      <c r="A5" s="220" t="s">
        <v>210</v>
      </c>
      <c r="B5" s="221"/>
      <c r="C5" s="221"/>
      <c r="D5" s="221"/>
      <c r="E5" s="221"/>
      <c r="F5" s="221"/>
      <c r="G5" s="222"/>
      <c r="H5" s="217"/>
      <c r="I5" s="218"/>
      <c r="J5" s="219"/>
    </row>
    <row r="6" spans="1:10" ht="13.5" thickBot="1">
      <c r="A6" s="220" t="s">
        <v>28</v>
      </c>
      <c r="B6" s="221"/>
      <c r="C6" s="221"/>
      <c r="D6" s="221"/>
      <c r="E6" s="221"/>
      <c r="F6" s="221"/>
      <c r="G6" s="221"/>
      <c r="H6" s="221"/>
      <c r="I6" s="221"/>
      <c r="J6" s="222"/>
    </row>
    <row r="7" spans="1:10" ht="13.5" thickBot="1">
      <c r="A7" s="224"/>
      <c r="B7" s="224"/>
      <c r="C7" s="224"/>
      <c r="D7" s="224"/>
      <c r="E7" s="224"/>
      <c r="F7" s="224"/>
      <c r="G7" s="224"/>
      <c r="H7" s="224"/>
      <c r="I7" s="224"/>
      <c r="J7" s="224"/>
    </row>
    <row r="8" spans="1:10" ht="16.5" thickBot="1">
      <c r="A8" s="225" t="s">
        <v>29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0">
      <c r="A9" s="227"/>
      <c r="B9" s="227"/>
      <c r="C9" s="227"/>
      <c r="D9" s="227"/>
      <c r="E9" s="227"/>
      <c r="F9" s="227"/>
      <c r="G9" s="227"/>
      <c r="H9" s="227"/>
      <c r="I9" s="227"/>
      <c r="J9" s="227"/>
    </row>
    <row r="10" spans="1:10">
      <c r="A10" s="228" t="s">
        <v>30</v>
      </c>
      <c r="B10" s="228"/>
      <c r="C10" s="228"/>
      <c r="D10" s="228"/>
      <c r="E10" s="228"/>
      <c r="F10" s="228"/>
      <c r="G10" s="228"/>
      <c r="H10" s="228"/>
      <c r="I10" s="228"/>
      <c r="J10" s="80">
        <f>SUM(J11:J14)</f>
        <v>5.3600000000000002E-2</v>
      </c>
    </row>
    <row r="11" spans="1:10">
      <c r="A11" s="223" t="s">
        <v>31</v>
      </c>
      <c r="B11" s="223"/>
      <c r="C11" s="223"/>
      <c r="D11" s="223"/>
      <c r="E11" s="223"/>
      <c r="F11" s="223"/>
      <c r="G11" s="223"/>
      <c r="H11" s="223"/>
      <c r="I11" s="223"/>
      <c r="J11" s="81">
        <v>0.03</v>
      </c>
    </row>
    <row r="12" spans="1:10">
      <c r="A12" s="223" t="s">
        <v>32</v>
      </c>
      <c r="B12" s="223"/>
      <c r="C12" s="223"/>
      <c r="D12" s="223"/>
      <c r="E12" s="223"/>
      <c r="F12" s="223"/>
      <c r="G12" s="223"/>
      <c r="H12" s="223"/>
      <c r="I12" s="223"/>
      <c r="J12" s="82">
        <v>5.8999999999999999E-3</v>
      </c>
    </row>
    <row r="13" spans="1:10">
      <c r="A13" s="223" t="s">
        <v>33</v>
      </c>
      <c r="B13" s="223"/>
      <c r="C13" s="223"/>
      <c r="D13" s="223"/>
      <c r="E13" s="223"/>
      <c r="F13" s="223"/>
      <c r="G13" s="223"/>
      <c r="H13" s="223"/>
      <c r="I13" s="223"/>
      <c r="J13" s="81">
        <f>0.35%+0.45%</f>
        <v>8.0000000000000002E-3</v>
      </c>
    </row>
    <row r="14" spans="1:10">
      <c r="A14" s="223" t="s">
        <v>34</v>
      </c>
      <c r="B14" s="223"/>
      <c r="C14" s="223"/>
      <c r="D14" s="223"/>
      <c r="E14" s="223"/>
      <c r="F14" s="223"/>
      <c r="G14" s="223"/>
      <c r="H14" s="223"/>
      <c r="I14" s="223"/>
      <c r="J14" s="81">
        <v>9.7000000000000003E-3</v>
      </c>
    </row>
    <row r="15" spans="1:10">
      <c r="A15" s="229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>
      <c r="A16" s="228" t="s">
        <v>35</v>
      </c>
      <c r="B16" s="228"/>
      <c r="C16" s="228"/>
      <c r="D16" s="228"/>
      <c r="E16" s="228"/>
      <c r="F16" s="228"/>
      <c r="G16" s="228"/>
      <c r="H16" s="228"/>
      <c r="I16" s="228"/>
      <c r="J16" s="80">
        <f>SUM(J17:J20)</f>
        <v>0.13150000000000001</v>
      </c>
    </row>
    <row r="17" spans="1:10">
      <c r="A17" s="223" t="s">
        <v>36</v>
      </c>
      <c r="B17" s="223"/>
      <c r="C17" s="223"/>
      <c r="D17" s="223"/>
      <c r="E17" s="223"/>
      <c r="F17" s="223"/>
      <c r="G17" s="223"/>
      <c r="H17" s="223"/>
      <c r="I17" s="223"/>
      <c r="J17" s="81">
        <v>0.03</v>
      </c>
    </row>
    <row r="18" spans="1:10">
      <c r="A18" s="223" t="s">
        <v>37</v>
      </c>
      <c r="B18" s="223"/>
      <c r="C18" s="223"/>
      <c r="D18" s="223"/>
      <c r="E18" s="223"/>
      <c r="F18" s="223"/>
      <c r="G18" s="223"/>
      <c r="H18" s="223"/>
      <c r="I18" s="223"/>
      <c r="J18" s="81">
        <v>6.4999999999999997E-3</v>
      </c>
    </row>
    <row r="19" spans="1:10">
      <c r="A19" s="223" t="s">
        <v>38</v>
      </c>
      <c r="B19" s="223"/>
      <c r="C19" s="223"/>
      <c r="D19" s="223"/>
      <c r="E19" s="223"/>
      <c r="F19" s="223"/>
      <c r="G19" s="223"/>
      <c r="H19" s="223"/>
      <c r="I19" s="223"/>
      <c r="J19" s="81">
        <v>0.05</v>
      </c>
    </row>
    <row r="20" spans="1:10">
      <c r="A20" s="234" t="s">
        <v>39</v>
      </c>
      <c r="B20" s="234"/>
      <c r="C20" s="234"/>
      <c r="D20" s="234"/>
      <c r="E20" s="234"/>
      <c r="F20" s="234"/>
      <c r="G20" s="234"/>
      <c r="H20" s="234"/>
      <c r="I20" s="234"/>
      <c r="J20" s="83">
        <v>4.4999999999999998E-2</v>
      </c>
    </row>
    <row r="21" spans="1:10">
      <c r="A21" s="229"/>
      <c r="B21" s="229"/>
      <c r="C21" s="229"/>
      <c r="D21" s="229"/>
      <c r="E21" s="229"/>
      <c r="F21" s="229"/>
      <c r="G21" s="229"/>
      <c r="H21" s="229"/>
      <c r="I21" s="229"/>
      <c r="J21" s="229"/>
    </row>
    <row r="22" spans="1:10">
      <c r="A22" s="228" t="s">
        <v>40</v>
      </c>
      <c r="B22" s="228"/>
      <c r="C22" s="228"/>
      <c r="D22" s="228"/>
      <c r="E22" s="228"/>
      <c r="F22" s="228"/>
      <c r="G22" s="228"/>
      <c r="H22" s="228"/>
      <c r="I22" s="228"/>
      <c r="J22" s="80">
        <f>J23</f>
        <v>6.1600000000000002E-2</v>
      </c>
    </row>
    <row r="23" spans="1:10">
      <c r="A23" s="223" t="s">
        <v>41</v>
      </c>
      <c r="B23" s="223"/>
      <c r="C23" s="223"/>
      <c r="D23" s="223"/>
      <c r="E23" s="223"/>
      <c r="F23" s="223"/>
      <c r="G23" s="223"/>
      <c r="H23" s="223"/>
      <c r="I23" s="223"/>
      <c r="J23" s="84">
        <v>6.1600000000000002E-2</v>
      </c>
    </row>
    <row r="24" spans="1:10" ht="13.5" thickBot="1">
      <c r="A24" s="230"/>
      <c r="B24" s="230"/>
      <c r="C24" s="230"/>
      <c r="D24" s="230"/>
      <c r="E24" s="230"/>
      <c r="F24" s="230"/>
      <c r="G24" s="230"/>
      <c r="H24" s="230"/>
      <c r="I24" s="230"/>
      <c r="J24" s="85"/>
    </row>
    <row r="25" spans="1:10" ht="16.5" thickBot="1">
      <c r="A25" s="231" t="s">
        <v>42</v>
      </c>
      <c r="B25" s="232"/>
      <c r="C25" s="232"/>
      <c r="D25" s="232"/>
      <c r="E25" s="232"/>
      <c r="F25" s="232"/>
      <c r="G25" s="232"/>
      <c r="H25" s="232"/>
      <c r="I25" s="233"/>
      <c r="J25" s="86">
        <f>((1+(J11+J13+J14))*(1+J12)*(1+J22))/(1-J16)-1</f>
        <v>0.2881986483454233</v>
      </c>
    </row>
  </sheetData>
  <mergeCells count="26">
    <mergeCell ref="A24:I24"/>
    <mergeCell ref="A25:I25"/>
    <mergeCell ref="A18:I18"/>
    <mergeCell ref="A19:I19"/>
    <mergeCell ref="A20:I20"/>
    <mergeCell ref="A21:J21"/>
    <mergeCell ref="A22:I22"/>
    <mergeCell ref="A23:I23"/>
    <mergeCell ref="A17:I17"/>
    <mergeCell ref="A6:J6"/>
    <mergeCell ref="A7:J7"/>
    <mergeCell ref="A8:J8"/>
    <mergeCell ref="A9:J9"/>
    <mergeCell ref="A10:I10"/>
    <mergeCell ref="A11:I11"/>
    <mergeCell ref="A12:I12"/>
    <mergeCell ref="A13:I13"/>
    <mergeCell ref="A14:I14"/>
    <mergeCell ref="A15:J15"/>
    <mergeCell ref="A16:I16"/>
    <mergeCell ref="A1:C2"/>
    <mergeCell ref="A3:J3"/>
    <mergeCell ref="A4:B4"/>
    <mergeCell ref="C4:G4"/>
    <mergeCell ref="H4:J5"/>
    <mergeCell ref="A5:G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PLANILHA</vt:lpstr>
      <vt:lpstr>CPU</vt:lpstr>
      <vt:lpstr>COTAÇÃO</vt:lpstr>
      <vt:lpstr>cronograma</vt:lpstr>
      <vt:lpstr>BDI</vt:lpstr>
      <vt:lpstr>CPU!Area_de_impressao</vt:lpstr>
      <vt:lpstr>PLANILHA!Area_de_impressao</vt:lpstr>
      <vt:lpstr>CPU!Titulos_de_impressao</vt:lpstr>
      <vt:lpstr>PLANILHA!Titulos_de_impressao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Cliente</cp:lastModifiedBy>
  <cp:lastPrinted>2023-02-23T17:41:37Z</cp:lastPrinted>
  <dcterms:created xsi:type="dcterms:W3CDTF">2005-05-06T14:48:20Z</dcterms:created>
  <dcterms:modified xsi:type="dcterms:W3CDTF">2023-02-23T17:49:01Z</dcterms:modified>
</cp:coreProperties>
</file>